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12" windowHeight="7200" tabRatio="601" activeTab="3"/>
  </bookViews>
  <sheets>
    <sheet name="提要" sheetId="1" r:id="rId1"/>
    <sheet name="10-1" sheetId="2" r:id="rId2"/>
    <sheet name="10-2" sheetId="3" r:id="rId3"/>
    <sheet name="10-3" sheetId="4" r:id="rId4"/>
    <sheet name="10-3-1" sheetId="5" r:id="rId5"/>
    <sheet name="10-4" sheetId="6" r:id="rId6"/>
    <sheet name="10-5" sheetId="7" r:id="rId7"/>
  </sheets>
  <definedNames>
    <definedName name="_xlnm.Print_Area" localSheetId="3">'10-3'!$A$1:$Q$18</definedName>
    <definedName name="_xlnm.Print_Area" localSheetId="4">'10-3-1'!$A$1:$O$19</definedName>
    <definedName name="_xlnm.Print_Area" localSheetId="5">'10-4'!$A$1:$R$18</definedName>
    <definedName name="_xlnm.Print_Area" localSheetId="6">'10-5'!$A$1:$AK$18</definedName>
    <definedName name="_xlnm.Print_Area" localSheetId="0">'提要'!$A$1:$C$29</definedName>
  </definedNames>
  <calcPr calcMode="manual" fullCalcOnLoad="1"/>
</workbook>
</file>

<file path=xl/sharedStrings.xml><?xml version="1.0" encoding="utf-8"?>
<sst xmlns="http://schemas.openxmlformats.org/spreadsheetml/2006/main" count="324" uniqueCount="224">
  <si>
    <t>自閉症者</t>
  </si>
  <si>
    <t/>
  </si>
  <si>
    <t>單位：件</t>
  </si>
  <si>
    <t>三、調解：</t>
  </si>
  <si>
    <t>一、社區發展協會：</t>
  </si>
  <si>
    <t>二、低收入戶：</t>
  </si>
  <si>
    <t>第一款</t>
  </si>
  <si>
    <t>第二款</t>
  </si>
  <si>
    <t>第三款</t>
  </si>
  <si>
    <r>
      <t>佛教</t>
    </r>
    <r>
      <rPr>
        <sz val="9"/>
        <rFont val="Times New Roman"/>
        <family val="1"/>
      </rPr>
      <t xml:space="preserve"> Buddhism</t>
    </r>
  </si>
  <si>
    <t>單位：戶；人</t>
  </si>
  <si>
    <r>
      <t xml:space="preserve">年底別
</t>
    </r>
    <r>
      <rPr>
        <sz val="9"/>
        <rFont val="Times New Roman"/>
        <family val="1"/>
      </rPr>
      <t>End of Year</t>
    </r>
  </si>
  <si>
    <r>
      <t xml:space="preserve">戶數
</t>
    </r>
    <r>
      <rPr>
        <sz val="9"/>
        <rFont val="Times New Roman"/>
        <family val="1"/>
      </rPr>
      <t>No. of
Households</t>
    </r>
  </si>
  <si>
    <r>
      <t xml:space="preserve">人數
</t>
    </r>
    <r>
      <rPr>
        <sz val="9"/>
        <rFont val="Times New Roman"/>
        <family val="1"/>
      </rPr>
      <t>No. of
Persons</t>
    </r>
  </si>
  <si>
    <r>
      <t>占全鄉總戶
數比率</t>
    </r>
    <r>
      <rPr>
        <sz val="9"/>
        <rFont val="Times New Roman"/>
        <family val="1"/>
      </rPr>
      <t>(%)</t>
    </r>
  </si>
  <si>
    <r>
      <t>占全鄉總人
數比率</t>
    </r>
    <r>
      <rPr>
        <sz val="9"/>
        <rFont val="Times New Roman"/>
        <family val="1"/>
      </rPr>
      <t>(%)</t>
    </r>
  </si>
  <si>
    <r>
      <t xml:space="preserve">總計
</t>
    </r>
    <r>
      <rPr>
        <sz val="9"/>
        <rFont val="Times New Roman"/>
        <family val="1"/>
      </rPr>
      <t>Grand Total</t>
    </r>
  </si>
  <si>
    <t>慢性精神
病患者</t>
  </si>
  <si>
    <t>單位：人</t>
  </si>
  <si>
    <t>Unit:Person</t>
  </si>
  <si>
    <r>
      <t xml:space="preserve"> </t>
    </r>
    <r>
      <rPr>
        <sz val="9"/>
        <rFont val="標楷體"/>
        <family val="4"/>
      </rPr>
      <t>多重障礙者</t>
    </r>
    <r>
      <rPr>
        <sz val="9"/>
        <rFont val="Times New Roman"/>
        <family val="1"/>
      </rPr>
      <t xml:space="preserve"> </t>
    </r>
  </si>
  <si>
    <t>Vision
Handicapped</t>
  </si>
  <si>
    <t>Hearing &amp;
Balancing
Organism
Handicapped</t>
  </si>
  <si>
    <t>Hearing or
Balancing
Organism
Handicapped</t>
  </si>
  <si>
    <t>Limbs
Handicapped</t>
  </si>
  <si>
    <t>Mentally
Handicapped</t>
  </si>
  <si>
    <t>Losing
Functions
of Primary
Organs</t>
  </si>
  <si>
    <t>Disfigure-ments</t>
  </si>
  <si>
    <t>Dementia</t>
  </si>
  <si>
    <t>Autism</t>
  </si>
  <si>
    <t>Chromic
Psychopath</t>
  </si>
  <si>
    <t>Multi-
Handicapped</t>
  </si>
  <si>
    <t>Others</t>
  </si>
  <si>
    <r>
      <t xml:space="preserve">占全鄉總
人口比率
</t>
    </r>
    <r>
      <rPr>
        <sz val="9"/>
        <rFont val="Times New Roman"/>
        <family val="1"/>
      </rPr>
      <t xml:space="preserve">(%)
</t>
    </r>
    <r>
      <rPr>
        <sz val="6"/>
        <rFont val="Times New Roman"/>
        <family val="1"/>
      </rPr>
      <t>Physically and
Mentally
Disabied Over
the Total
Population of
Township (%)</t>
    </r>
  </si>
  <si>
    <r>
      <t xml:space="preserve"> </t>
    </r>
    <r>
      <rPr>
        <sz val="9"/>
        <rFont val="標楷體"/>
        <family val="4"/>
      </rPr>
      <t>其他</t>
    </r>
  </si>
  <si>
    <r>
      <t xml:space="preserve">年度別
</t>
    </r>
    <r>
      <rPr>
        <sz val="8"/>
        <rFont val="Times New Roman"/>
        <family val="1"/>
      </rPr>
      <t>End of Year</t>
    </r>
  </si>
  <si>
    <t>政府補助款</t>
  </si>
  <si>
    <t>社區自籌款</t>
  </si>
  <si>
    <t>社區活
動中心
（幢）</t>
  </si>
  <si>
    <t>辦理社
區觀摩
（人次）</t>
  </si>
  <si>
    <t>辦理幹
部訓練
（人次）</t>
  </si>
  <si>
    <r>
      <t xml:space="preserve">社區
戶數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戶</t>
    </r>
    <r>
      <rPr>
        <sz val="9"/>
        <rFont val="Times New Roman"/>
        <family val="1"/>
      </rPr>
      <t>)</t>
    </r>
  </si>
  <si>
    <t>社區
人口數
（人）</t>
  </si>
  <si>
    <t>社區發
展協會
會員數
（人）</t>
  </si>
  <si>
    <t>社區發展
協會數
（個）</t>
  </si>
  <si>
    <t>Self-provided</t>
  </si>
  <si>
    <t>Covernment-
 provided</t>
  </si>
  <si>
    <r>
      <t>社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</rPr>
      <t>區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</rPr>
      <t>建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</rPr>
      <t>設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</rPr>
      <t>主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</rPr>
      <t>要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</rPr>
      <t>項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</rPr>
      <t xml:space="preserve">目
</t>
    </r>
    <r>
      <rPr>
        <sz val="9"/>
        <rFont val="Times New Roman"/>
        <family val="1"/>
      </rPr>
      <t>Main Item of community Construction</t>
    </r>
  </si>
  <si>
    <r>
      <t xml:space="preserve">年別
</t>
    </r>
    <r>
      <rPr>
        <sz val="9"/>
        <rFont val="Times New Roman"/>
        <family val="1"/>
      </rPr>
      <t>Year</t>
    </r>
  </si>
  <si>
    <r>
      <t>合計</t>
    </r>
    <r>
      <rPr>
        <sz val="9"/>
        <rFont val="Times New Roman"/>
        <family val="1"/>
      </rPr>
      <t xml:space="preserve">  Total</t>
    </r>
  </si>
  <si>
    <r>
      <t>妨害風化</t>
    </r>
    <r>
      <rPr>
        <sz val="9"/>
        <rFont val="Times New Roman"/>
        <family val="1"/>
      </rPr>
      <t xml:space="preserve">  Obscenity</t>
    </r>
  </si>
  <si>
    <r>
      <t xml:space="preserve">妨害婚姻及家庭
</t>
    </r>
    <r>
      <rPr>
        <sz val="9"/>
        <rFont val="Times New Roman"/>
        <family val="1"/>
      </rPr>
      <t>Against Marriage &amp; Family</t>
    </r>
  </si>
  <si>
    <r>
      <t xml:space="preserve">妨害自由名譽信用及秘密
</t>
    </r>
    <r>
      <rPr>
        <sz val="9"/>
        <rFont val="Times New Roman"/>
        <family val="1"/>
      </rPr>
      <t>Offense against freedom fame,
trust &amp; secrecy</t>
    </r>
  </si>
  <si>
    <r>
      <t xml:space="preserve">計
</t>
    </r>
    <r>
      <rPr>
        <sz val="9"/>
        <rFont val="Times New Roman"/>
        <family val="1"/>
      </rPr>
      <t>Total</t>
    </r>
  </si>
  <si>
    <t>資料來源：本鄉民政課</t>
  </si>
  <si>
    <t>拾、社會福利</t>
  </si>
  <si>
    <t>98年底  2009</t>
  </si>
  <si>
    <r>
      <t>98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 2009</t>
    </r>
  </si>
  <si>
    <r>
      <t>98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   2009</t>
    </r>
  </si>
  <si>
    <t>98年   2009</t>
  </si>
  <si>
    <t>99年   2010</t>
  </si>
  <si>
    <t>99年底  2010</t>
  </si>
  <si>
    <r>
      <t>99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 2010</t>
    </r>
  </si>
  <si>
    <r>
      <t>99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 2010</t>
    </r>
  </si>
  <si>
    <r>
      <t>99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   2010</t>
    </r>
  </si>
  <si>
    <t>100年底 2011</t>
  </si>
  <si>
    <r>
      <t>100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2011</t>
    </r>
  </si>
  <si>
    <t>100年  2011</t>
  </si>
  <si>
    <t>101年  2012</t>
  </si>
  <si>
    <t>101年底 2012</t>
  </si>
  <si>
    <r>
      <t>101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2012</t>
    </r>
  </si>
  <si>
    <r>
      <t>102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2013</t>
    </r>
  </si>
  <si>
    <t>No.of
Community
Development
Associations
(Units)</t>
  </si>
  <si>
    <t>Community
Exposition
(Person-Times)</t>
  </si>
  <si>
    <t>Topic Training (Person-Times)</t>
  </si>
  <si>
    <t>Community Activity Centers
(Units)</t>
  </si>
  <si>
    <t>設置
社區生產
建設基金
（個）</t>
  </si>
  <si>
    <t>Community Economic Development Fund 
(Units)</t>
  </si>
  <si>
    <t>Persons of Community 
Development 
Associations (Persons)</t>
  </si>
  <si>
    <t>No. of Population of Communities
(Persons)</t>
  </si>
  <si>
    <t>No. of Households of Communities
(Households)</t>
  </si>
  <si>
    <r>
      <t>實際使用經費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元</t>
    </r>
    <r>
      <rPr>
        <sz val="9"/>
        <rFont val="Times New Roman"/>
        <family val="1"/>
      </rPr>
      <t>)
Outlay(NT$)</t>
    </r>
  </si>
  <si>
    <t>社區
媽媽教室
（班）</t>
  </si>
  <si>
    <r>
      <t>社區
志願服務
團隊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隊</t>
    </r>
    <r>
      <rPr>
        <sz val="9"/>
        <rFont val="Times New Roman"/>
        <family val="1"/>
      </rPr>
      <t>)</t>
    </r>
  </si>
  <si>
    <t>社區
圖書室
（處）</t>
  </si>
  <si>
    <r>
      <t xml:space="preserve">社區
民俗藝文
康樂班隊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隊</t>
    </r>
    <r>
      <rPr>
        <sz val="9"/>
        <rFont val="Times New Roman"/>
        <family val="1"/>
      </rPr>
      <t>)</t>
    </r>
  </si>
  <si>
    <t>社區
刊物(期)</t>
  </si>
  <si>
    <t>Community Publications
(Serials)</t>
  </si>
  <si>
    <t>Community Care Centers
(Places)</t>
  </si>
  <si>
    <t>Community Volunteer Service Teams
(Groups)</t>
  </si>
  <si>
    <t>Community Folk Custom Arts and Recreation Squads
(Teams)</t>
  </si>
  <si>
    <t>Community Mutual-help Programs
(Teams)</t>
  </si>
  <si>
    <t>社區守望
相助隊
（隊）</t>
  </si>
  <si>
    <t>Community Mothers' Common Room
(Classes)</t>
  </si>
  <si>
    <t>Elderly Community Club (Places)</t>
  </si>
  <si>
    <t>社區長壽
俱樂部
(處）</t>
  </si>
  <si>
    <r>
      <t xml:space="preserve">債權、債務
</t>
    </r>
    <r>
      <rPr>
        <sz val="9"/>
        <rFont val="Times New Roman"/>
        <family val="1"/>
      </rPr>
      <t>Credit &amp; Debt</t>
    </r>
  </si>
  <si>
    <r>
      <t>物權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房地產</t>
    </r>
    <r>
      <rPr>
        <sz val="9"/>
        <rFont val="Times New Roman"/>
        <family val="1"/>
      </rPr>
      <t>)
Power of Property(Real Estate)</t>
    </r>
  </si>
  <si>
    <t>親屬(婚姻)
Relative(Marriage)</t>
  </si>
  <si>
    <r>
      <t>繼承</t>
    </r>
    <r>
      <rPr>
        <sz val="9"/>
        <rFont val="Times New Roman"/>
        <family val="1"/>
      </rPr>
      <t xml:space="preserve"> 
Inheritance</t>
    </r>
  </si>
  <si>
    <r>
      <t>商事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公害</t>
    </r>
    <r>
      <rPr>
        <sz val="9"/>
        <rFont val="Times New Roman"/>
        <family val="1"/>
      </rPr>
      <t>)
Commercial Business(Public Damage)</t>
    </r>
  </si>
  <si>
    <r>
      <t xml:space="preserve">成立
</t>
    </r>
    <r>
      <rPr>
        <sz val="9"/>
        <rFont val="Times New Roman"/>
        <family val="1"/>
      </rPr>
      <t>Settled</t>
    </r>
  </si>
  <si>
    <r>
      <t xml:space="preserve">不成立
</t>
    </r>
    <r>
      <rPr>
        <sz val="7"/>
        <rFont val="Times New Roman"/>
        <family val="1"/>
      </rPr>
      <t>Unsettled</t>
    </r>
  </si>
  <si>
    <r>
      <t>其他</t>
    </r>
    <r>
      <rPr>
        <sz val="9"/>
        <rFont val="Times New Roman"/>
        <family val="1"/>
      </rPr>
      <t xml:space="preserve">
Others</t>
    </r>
  </si>
  <si>
    <r>
      <t>合計</t>
    </r>
    <r>
      <rPr>
        <sz val="9"/>
        <rFont val="Times New Roman"/>
        <family val="1"/>
      </rPr>
      <t xml:space="preserve">
Total</t>
    </r>
  </si>
  <si>
    <r>
      <t xml:space="preserve">傷害
</t>
    </r>
    <r>
      <rPr>
        <sz val="9"/>
        <rFont val="Times New Roman"/>
        <family val="1"/>
      </rPr>
      <t>Injury</t>
    </r>
  </si>
  <si>
    <r>
      <t xml:space="preserve">毀棄損壞
</t>
    </r>
    <r>
      <rPr>
        <sz val="9"/>
        <rFont val="Times New Roman"/>
        <family val="1"/>
      </rPr>
      <t>Destruction, Abandonment, and Damage of Public and Other Property</t>
    </r>
  </si>
  <si>
    <r>
      <t xml:space="preserve">詐欺侵佔及竊盜
</t>
    </r>
    <r>
      <rPr>
        <sz val="9"/>
        <rFont val="Times New Roman"/>
        <family val="1"/>
      </rPr>
      <t>Fraudulency, Misappropriation and Larceny</t>
    </r>
  </si>
  <si>
    <r>
      <t xml:space="preserve">年底調解委員數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人</t>
    </r>
    <r>
      <rPr>
        <sz val="10"/>
        <rFont val="Times New Roman"/>
        <family val="1"/>
      </rPr>
      <t xml:space="preserve">)
</t>
    </r>
    <r>
      <rPr>
        <sz val="8"/>
        <rFont val="Times New Roman"/>
        <family val="1"/>
      </rPr>
      <t>No. of Mediators, 
End of Year
(Persons)</t>
    </r>
  </si>
  <si>
    <r>
      <t xml:space="preserve">結案件數總計
</t>
    </r>
    <r>
      <rPr>
        <sz val="9"/>
        <rFont val="Times New Roman"/>
        <family val="1"/>
      </rPr>
      <t>Grand Total</t>
    </r>
  </si>
  <si>
    <t>Unit:Cases</t>
  </si>
  <si>
    <r>
      <t>營建工程</t>
    </r>
    <r>
      <rPr>
        <sz val="9"/>
        <rFont val="Times New Roman"/>
        <family val="1"/>
      </rPr>
      <t xml:space="preserve">
Construction</t>
    </r>
  </si>
  <si>
    <r>
      <t>民事結案件數</t>
    </r>
    <r>
      <rPr>
        <sz val="9"/>
        <rFont val="Times New Roman"/>
        <family val="1"/>
      </rPr>
      <t xml:space="preserve">   Civil Cases</t>
    </r>
  </si>
  <si>
    <r>
      <t>刑事結案件數</t>
    </r>
    <r>
      <rPr>
        <sz val="9"/>
        <rFont val="Times New Roman"/>
        <family val="1"/>
      </rPr>
      <t xml:space="preserve"> Criminal Cases</t>
    </r>
  </si>
  <si>
    <t xml:space="preserve">視覺
障礙者 </t>
  </si>
  <si>
    <t xml:space="preserve">聲音機能
或語言機
能障礙者 </t>
  </si>
  <si>
    <t xml:space="preserve">肢體
障礙者 </t>
  </si>
  <si>
    <t xml:space="preserve">智能
障礙者 </t>
  </si>
  <si>
    <t>重要器官
失去功能者</t>
  </si>
  <si>
    <t xml:space="preserve">顏面損傷者 </t>
  </si>
  <si>
    <t xml:space="preserve">植物人 </t>
  </si>
  <si>
    <t>失智症者</t>
  </si>
  <si>
    <t>Dementia</t>
  </si>
  <si>
    <t xml:space="preserve"> 聽覺及
平衡機能
障礙者 </t>
  </si>
  <si>
    <r>
      <t xml:space="preserve">戶數
</t>
    </r>
    <r>
      <rPr>
        <sz val="9"/>
        <rFont val="Times New Roman"/>
        <family val="1"/>
      </rPr>
      <t>Households</t>
    </r>
  </si>
  <si>
    <r>
      <t xml:space="preserve">人數
</t>
    </r>
    <r>
      <rPr>
        <sz val="9"/>
        <rFont val="Times New Roman"/>
        <family val="1"/>
      </rPr>
      <t>Persons</t>
    </r>
  </si>
  <si>
    <t>102年底 2013</t>
  </si>
  <si>
    <r>
      <t>道教</t>
    </r>
    <r>
      <rPr>
        <sz val="9"/>
        <rFont val="Times New Roman"/>
        <family val="1"/>
      </rPr>
      <t xml:space="preserve"> Daoism</t>
    </r>
  </si>
  <si>
    <r>
      <t>一貫道</t>
    </r>
    <r>
      <rPr>
        <sz val="9"/>
        <rFont val="Times New Roman"/>
        <family val="1"/>
      </rPr>
      <t xml:space="preserve"> Yi Guan Dao</t>
    </r>
  </si>
  <si>
    <r>
      <t>天主教</t>
    </r>
    <r>
      <rPr>
        <sz val="9"/>
        <rFont val="Times New Roman"/>
        <family val="1"/>
      </rPr>
      <t xml:space="preserve"> Catholicism</t>
    </r>
  </si>
  <si>
    <r>
      <t>基督教</t>
    </r>
    <r>
      <rPr>
        <sz val="9"/>
        <rFont val="Times New Roman"/>
        <family val="1"/>
      </rPr>
      <t xml:space="preserve"> Protestantism</t>
    </r>
  </si>
  <si>
    <r>
      <t>回教</t>
    </r>
    <r>
      <rPr>
        <sz val="9"/>
        <rFont val="Times New Roman"/>
        <family val="1"/>
      </rPr>
      <t xml:space="preserve"> Islamism</t>
    </r>
  </si>
  <si>
    <r>
      <t>天理教</t>
    </r>
    <r>
      <rPr>
        <sz val="9"/>
        <rFont val="Times New Roman"/>
        <family val="1"/>
      </rPr>
      <t xml:space="preserve"> Tian Li Jiao</t>
    </r>
  </si>
  <si>
    <r>
      <t>巴哈伊教</t>
    </r>
    <r>
      <rPr>
        <sz val="9"/>
        <rFont val="Times New Roman"/>
        <family val="1"/>
      </rPr>
      <t xml:space="preserve"> Ba Ha Yi Jiao</t>
    </r>
  </si>
  <si>
    <r>
      <t>山達基教會</t>
    </r>
    <r>
      <rPr>
        <sz val="9"/>
        <rFont val="Times New Roman"/>
        <family val="1"/>
      </rPr>
      <t>Church of Scientogy</t>
    </r>
  </si>
  <si>
    <r>
      <t>統一教</t>
    </r>
    <r>
      <rPr>
        <sz val="9"/>
        <rFont val="Times New Roman"/>
        <family val="1"/>
      </rPr>
      <t xml:space="preserve"> Unification Church</t>
    </r>
  </si>
  <si>
    <r>
      <t>摩門教</t>
    </r>
    <r>
      <rPr>
        <sz val="9"/>
        <rFont val="Times New Roman"/>
        <family val="1"/>
      </rPr>
      <t xml:space="preserve"> Mormonism</t>
    </r>
  </si>
  <si>
    <r>
      <t>其他</t>
    </r>
    <r>
      <rPr>
        <sz val="9"/>
        <rFont val="Times New Roman"/>
        <family val="1"/>
      </rPr>
      <t>Others</t>
    </r>
  </si>
  <si>
    <r>
      <t>真光教團</t>
    </r>
    <r>
      <rPr>
        <sz val="9"/>
        <rFont val="Times New Roman"/>
        <family val="1"/>
      </rPr>
      <t xml:space="preserve"> Jhen Guang Jiao</t>
    </r>
  </si>
  <si>
    <t>表 10-1 宗教教務概況</t>
  </si>
  <si>
    <t>-</t>
  </si>
  <si>
    <r>
      <t xml:space="preserve">寺廟教堂數
（所）
</t>
    </r>
    <r>
      <rPr>
        <sz val="9"/>
        <rFont val="Times New Roman"/>
        <family val="1"/>
      </rPr>
      <t>Temples and Churches
(Places)</t>
    </r>
  </si>
  <si>
    <r>
      <t xml:space="preserve">神職人員數
（人）
</t>
    </r>
    <r>
      <rPr>
        <sz val="9"/>
        <rFont val="Times New Roman"/>
        <family val="1"/>
      </rPr>
      <t>No. of Clergies
(Persons)</t>
    </r>
  </si>
  <si>
    <r>
      <t xml:space="preserve">信徒人數
（人）
</t>
    </r>
    <r>
      <rPr>
        <sz val="9"/>
        <rFont val="Times New Roman"/>
        <family val="1"/>
      </rPr>
      <t>No. of Followers of Temples
(Persons)</t>
    </r>
  </si>
  <si>
    <r>
      <t>年底及宗</t>
    </r>
    <r>
      <rPr>
        <sz val="10"/>
        <rFont val="標楷體"/>
        <family val="4"/>
      </rPr>
      <t>教</t>
    </r>
    <r>
      <rPr>
        <sz val="10"/>
        <rFont val="DotumChe"/>
        <family val="3"/>
      </rPr>
      <t xml:space="preserve">別
</t>
    </r>
    <r>
      <rPr>
        <sz val="10"/>
        <rFont val="Times New Roman"/>
        <family val="1"/>
      </rPr>
      <t>End of Year, Religions</t>
    </r>
  </si>
  <si>
    <t>10-2、低收入戶人數</t>
  </si>
  <si>
    <t>Table 10-1 General Condition of the Religions</t>
  </si>
  <si>
    <t>表 10-3 身心障礙人口數</t>
  </si>
  <si>
    <r>
      <t xml:space="preserve">第一款
</t>
    </r>
    <r>
      <rPr>
        <sz val="9"/>
        <rFont val="Times New Roman"/>
        <family val="1"/>
      </rPr>
      <t>Class 1</t>
    </r>
  </si>
  <si>
    <r>
      <t xml:space="preserve">第二款
</t>
    </r>
    <r>
      <rPr>
        <sz val="9"/>
        <rFont val="Times New Roman"/>
        <family val="1"/>
      </rPr>
      <t>Class 2</t>
    </r>
  </si>
  <si>
    <r>
      <t xml:space="preserve">第三款
</t>
    </r>
    <r>
      <rPr>
        <sz val="9"/>
        <rFont val="Times New Roman"/>
        <family val="1"/>
      </rPr>
      <t>Class 3</t>
    </r>
  </si>
  <si>
    <t>資料來源：本鄉民政課</t>
  </si>
  <si>
    <t>資料來源：本鄉社會課</t>
  </si>
  <si>
    <t>Table 10-3 Number of the Handicapped</t>
  </si>
  <si>
    <r>
      <t>103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2014</t>
    </r>
  </si>
  <si>
    <t>102年  2013</t>
  </si>
  <si>
    <t>103年底 2014</t>
  </si>
  <si>
    <t>Table 10-2 Population of Low-Income Families</t>
  </si>
  <si>
    <r>
      <rPr>
        <sz val="10"/>
        <rFont val="新細明體"/>
        <family val="1"/>
      </rPr>
      <t xml:space="preserve">志工數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人</t>
    </r>
    <r>
      <rPr>
        <sz val="10"/>
        <rFont val="Times New Roman"/>
        <family val="1"/>
      </rPr>
      <t xml:space="preserve">)
</t>
    </r>
    <r>
      <rPr>
        <sz val="8"/>
        <rFont val="Times New Roman"/>
        <family val="1"/>
      </rPr>
      <t>No. of Volunteers
(Persons)</t>
    </r>
  </si>
  <si>
    <r>
      <rPr>
        <sz val="10"/>
        <rFont val="新細明體"/>
        <family val="1"/>
      </rPr>
      <t xml:space="preserve">辦理社區照顧
關懷據點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處</t>
    </r>
    <r>
      <rPr>
        <sz val="10"/>
        <rFont val="Times New Roman"/>
        <family val="1"/>
      </rPr>
      <t xml:space="preserve">)
</t>
    </r>
    <r>
      <rPr>
        <sz val="8"/>
        <rFont val="Times New Roman"/>
        <family val="1"/>
      </rPr>
      <t>Community Care Centers
(Places)</t>
    </r>
  </si>
  <si>
    <r>
      <rPr>
        <sz val="10"/>
        <rFont val="新細明體"/>
        <family val="1"/>
      </rPr>
      <t xml:space="preserve">福利服務或活動
（受益人次）
</t>
    </r>
    <r>
      <rPr>
        <sz val="8"/>
        <rFont val="Times New Roman"/>
        <family val="1"/>
      </rPr>
      <t>Welfare Services or Activities
(Beneficiary-Times)</t>
    </r>
  </si>
  <si>
    <r>
      <rPr>
        <sz val="10"/>
        <rFont val="新細明體"/>
        <family val="1"/>
      </rPr>
      <t xml:space="preserve">服務成果
</t>
    </r>
    <r>
      <rPr>
        <sz val="8"/>
        <rFont val="Times New Roman"/>
        <family val="1"/>
      </rPr>
      <t>Achievements of Services</t>
    </r>
  </si>
  <si>
    <r>
      <rPr>
        <sz val="10"/>
        <rFont val="新細明體"/>
        <family val="1"/>
      </rPr>
      <t xml:space="preserve">其他服務
（受益人次）
</t>
    </r>
    <r>
      <rPr>
        <sz val="8"/>
        <rFont val="Times New Roman"/>
        <family val="1"/>
      </rPr>
      <t xml:space="preserve">Other Services
(Beneficiary-Times)
</t>
    </r>
  </si>
  <si>
    <r>
      <rPr>
        <sz val="9"/>
        <rFont val="標楷體"/>
        <family val="4"/>
      </rPr>
      <t xml:space="preserve">占全鄉總
人口比率
</t>
    </r>
    <r>
      <rPr>
        <sz val="9"/>
        <rFont val="Times New Roman"/>
        <family val="1"/>
      </rPr>
      <t xml:space="preserve">(%)
</t>
    </r>
    <r>
      <rPr>
        <sz val="6"/>
        <rFont val="Times New Roman"/>
        <family val="1"/>
      </rPr>
      <t>Physically and
Mentally
Disabied Over
the Total
Population of
Township (%)</t>
    </r>
  </si>
  <si>
    <r>
      <rPr>
        <sz val="9"/>
        <rFont val="標楷體"/>
        <family val="4"/>
      </rPr>
      <t>身心障礙人數
占總人口比率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％</t>
    </r>
    <r>
      <rPr>
        <sz val="9"/>
        <rFont val="Times New Roman"/>
        <family val="1"/>
      </rPr>
      <t>)
The Disabled as a Percentage of Total Population</t>
    </r>
  </si>
  <si>
    <r>
      <t>領有新制身心障礙證明者</t>
    </r>
    <r>
      <rPr>
        <sz val="9"/>
        <rFont val="Times New Roman"/>
        <family val="1"/>
      </rPr>
      <t xml:space="preserve"> 
With Disability Identification by New System
</t>
    </r>
    <r>
      <rPr>
        <sz val="9"/>
        <rFont val="標楷體"/>
        <family val="4"/>
      </rPr>
      <t xml:space="preserve">合計
</t>
    </r>
    <r>
      <rPr>
        <sz val="9"/>
        <rFont val="Times New Roman"/>
        <family val="1"/>
      </rPr>
      <t>Total</t>
    </r>
  </si>
  <si>
    <r>
      <t>領有舊制身心障礙手冊者</t>
    </r>
    <r>
      <rPr>
        <sz val="9"/>
        <rFont val="Times New Roman"/>
        <family val="1"/>
      </rPr>
      <t xml:space="preserve">With Disability Manual by Old System
</t>
    </r>
    <r>
      <rPr>
        <sz val="9"/>
        <rFont val="標楷體"/>
        <family val="4"/>
      </rPr>
      <t xml:space="preserve">
合計
</t>
    </r>
    <r>
      <rPr>
        <sz val="9"/>
        <rFont val="Times New Roman"/>
        <family val="1"/>
      </rPr>
      <t>Total</t>
    </r>
  </si>
  <si>
    <t>表 10-3 身心障礙人口數(續完)</t>
  </si>
  <si>
    <t>Table 10-3 Number of the Handicapped(Cont. End)</t>
  </si>
  <si>
    <r>
      <rPr>
        <sz val="9"/>
        <rFont val="標楷體"/>
        <family val="4"/>
      </rPr>
      <t xml:space="preserve">總計
</t>
    </r>
    <r>
      <rPr>
        <sz val="9"/>
        <rFont val="Times New Roman"/>
        <family val="1"/>
      </rPr>
      <t>Grand Total</t>
    </r>
  </si>
  <si>
    <t>103年  2014</t>
  </si>
  <si>
    <t>104年底 2015</t>
  </si>
  <si>
    <r>
      <t>104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2015</t>
    </r>
  </si>
  <si>
    <t>頑性(難治型)
癲癇症者</t>
  </si>
  <si>
    <t>Stubborn
(Difficult-to-Cure) 
Epilepsy</t>
  </si>
  <si>
    <t>Mental Functions &amp; Structures of the Nervous System</t>
  </si>
  <si>
    <t>Sensory Functions &amp; Pain；The Eye, Ear and Related Structures</t>
  </si>
  <si>
    <t>Functions &amp; Structures of／Involved in Voice and Speech</t>
  </si>
  <si>
    <t>Functions &amp; Structures of／Related to the Cardiovascular, Haematological, Immunological and Respiratory Systems</t>
  </si>
  <si>
    <t>Functions &amp; Structures of／Related to the Digestive, Metabolic and Endocrine Systems</t>
  </si>
  <si>
    <t>Functions &amp; Structures of／Related to the Genitourinary and Reproductive Systems</t>
  </si>
  <si>
    <t>Neuromusculoskeletal and Movement Related Functions &amp; Structures</t>
  </si>
  <si>
    <t>Functions &amp; Related Structures of the Skin</t>
  </si>
  <si>
    <t>More than two Classifications</t>
  </si>
  <si>
    <t>Not Classified Temporarily</t>
  </si>
  <si>
    <t>神經系統
構造及精
神、心智
功能</t>
  </si>
  <si>
    <t>眼、耳及
相關構造
與感官功
能及疼痛</t>
  </si>
  <si>
    <r>
      <rPr>
        <sz val="9"/>
        <rFont val="標楷體"/>
        <family val="4"/>
      </rPr>
      <t>涉及聲音
與言語構
造及其功能</t>
    </r>
  </si>
  <si>
    <t>循環、造血
、免疫與呼
吸系統構造
及其功能</t>
  </si>
  <si>
    <t>消化、新
陳代謝與
內分泌系
統相關構
造及其功能</t>
  </si>
  <si>
    <t>泌尿與生
殖系統相
關構造及
其功能</t>
  </si>
  <si>
    <t>神經、肌
肉、骨骼
之移動相
關構造及
其功能</t>
  </si>
  <si>
    <t>皮膚與相
關構造及
其功能</t>
  </si>
  <si>
    <t>跨兩類別
以上者</t>
  </si>
  <si>
    <t>舊制轉換
新制暫無
法歸類者</t>
  </si>
  <si>
    <r>
      <t>105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2016</t>
    </r>
  </si>
  <si>
    <t>104年  2015</t>
  </si>
  <si>
    <t>105年底 2016</t>
  </si>
  <si>
    <r>
      <t>105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 2016</t>
    </r>
  </si>
  <si>
    <r>
      <t>104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 2015</t>
    </r>
  </si>
  <si>
    <r>
      <t>103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 2014</t>
    </r>
  </si>
  <si>
    <r>
      <t>100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 2011</t>
    </r>
  </si>
  <si>
    <r>
      <t>101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 2012</t>
    </r>
  </si>
  <si>
    <r>
      <t>102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 2013</t>
    </r>
  </si>
  <si>
    <t>10-4、推行社區發展工作成果</t>
  </si>
  <si>
    <r>
      <t xml:space="preserve">Table </t>
    </r>
    <r>
      <rPr>
        <sz val="12"/>
        <rFont val="標楷體"/>
        <family val="4"/>
      </rPr>
      <t xml:space="preserve">10-4 </t>
    </r>
    <r>
      <rPr>
        <sz val="12"/>
        <rFont val="Times New Roman"/>
        <family val="1"/>
      </rPr>
      <t>Result of Development for Promotion Community of Hsiens and Municipalities</t>
    </r>
  </si>
  <si>
    <t>表 10－5 辦理調解業務概況</t>
  </si>
  <si>
    <t>表 10－5 辦理調解業務概況(續完)</t>
  </si>
  <si>
    <t>Table 10-5 Cases of Mediation</t>
  </si>
  <si>
    <t>Table 10-5 Cases of Mediation(Cont. End)</t>
  </si>
  <si>
    <t>106年底 2017</t>
  </si>
  <si>
    <t>105年  2016</t>
  </si>
  <si>
    <t>106年  2017</t>
  </si>
  <si>
    <r>
      <t>106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2017</t>
    </r>
  </si>
  <si>
    <t>社區志願服務</t>
  </si>
  <si>
    <r>
      <t>106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 2017</t>
    </r>
  </si>
  <si>
    <t>　　民國107年底本鄉社區發展協會計有8個，於節日慶典舉辦活動、現今社會家庭情感漸趨薄弱，社區不定期舉辦社區活動，可凝聚社區村民及親子間共同參與活動彼此相互與共溫馨體驗。</t>
  </si>
  <si>
    <t>　　民國107年底全鄉低收入戶共160戶，占全鄉總戶數4.25%，低收入戶人數共339人，占全鄉總人數4%。第一款戶數6戶，人數6人；第二款戶數32戶，人數46人；第三款戶數122戶，人數287人。</t>
  </si>
  <si>
    <t>　　民國107年辦理調解業務計20件，其中成立者為6件，不成立者為14件。</t>
  </si>
  <si>
    <t>107年  2018</t>
  </si>
  <si>
    <t>107年底 2018</t>
  </si>
  <si>
    <r>
      <t>107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2018</t>
    </r>
  </si>
  <si>
    <r>
      <t>107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 2018</t>
    </r>
  </si>
  <si>
    <r>
      <t>107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 2018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</si>
</sst>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#,##0_ ;[Red]\-#,##0\ "/>
    <numFmt numFmtId="178" formatCode="&quot;社會福利 &quot;General"/>
    <numFmt numFmtId="179" formatCode="General&quot; 社會福利&quot;"/>
    <numFmt numFmtId="180" formatCode="_-* #,##0.000000000000000000000000000000_-;\-* #,##0.000000000000000000000000000000_-;_-* &quot;-&quot;??????????????????????????????_-;_-@_-"/>
    <numFmt numFmtId="181" formatCode="[=0]\-;General"/>
  </numFmts>
  <fonts count="7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14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9"/>
      <name val="華康中黑體"/>
      <family val="3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華康中黑體"/>
      <family val="3"/>
    </font>
    <font>
      <b/>
      <sz val="10"/>
      <name val="Times New Roman"/>
      <family val="1"/>
    </font>
    <font>
      <b/>
      <sz val="9"/>
      <name val="新細明體"/>
      <family val="1"/>
    </font>
    <font>
      <u val="single"/>
      <sz val="12"/>
      <color indexed="12"/>
      <name val="Times New Roman"/>
      <family val="1"/>
    </font>
    <font>
      <sz val="9"/>
      <name val="細明體"/>
      <family val="3"/>
    </font>
    <font>
      <sz val="14"/>
      <color indexed="8"/>
      <name val="新細明體"/>
      <family val="1"/>
    </font>
    <font>
      <sz val="14"/>
      <name val="新細明體"/>
      <family val="1"/>
    </font>
    <font>
      <sz val="48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b/>
      <sz val="16"/>
      <name val="Times New Roman"/>
      <family val="1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sz val="6"/>
      <name val="Times New Roman"/>
      <family val="1"/>
    </font>
    <font>
      <b/>
      <sz val="16"/>
      <name val="標楷體"/>
      <family val="4"/>
    </font>
    <font>
      <sz val="7"/>
      <name val="Times New Roman"/>
      <family val="1"/>
    </font>
    <font>
      <sz val="8"/>
      <name val="Times New Roman"/>
      <family val="1"/>
    </font>
    <font>
      <sz val="8"/>
      <name val="標楷體"/>
      <family val="4"/>
    </font>
    <font>
      <b/>
      <sz val="12"/>
      <name val="Times New Roman"/>
      <family val="1"/>
    </font>
    <font>
      <sz val="10"/>
      <name val="DotumChe"/>
      <family val="3"/>
    </font>
    <font>
      <sz val="11"/>
      <color indexed="8"/>
      <name val="新細明體"/>
      <family val="1"/>
    </font>
    <font>
      <sz val="9.75"/>
      <color indexed="8"/>
      <name val="新細明體"/>
      <family val="1"/>
    </font>
    <font>
      <sz val="8"/>
      <color indexed="8"/>
      <name val="新細明體"/>
      <family val="1"/>
    </font>
    <font>
      <sz val="10.1"/>
      <color indexed="8"/>
      <name val="新細明體"/>
      <family val="1"/>
    </font>
    <font>
      <sz val="14"/>
      <name val="Times New Roman"/>
      <family val="1"/>
    </font>
    <font>
      <sz val="12"/>
      <name val="宋体"/>
      <family val="0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38" fontId="2" fillId="0" borderId="0" applyBorder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2" fillId="0" borderId="0" applyBorder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0" borderId="0" applyNumberFormat="0" applyBorder="0" applyAlignment="0" applyProtection="0"/>
    <xf numFmtId="0" fontId="59" fillId="0" borderId="1" applyNumberFormat="0" applyFill="0" applyAlignment="0" applyProtection="0"/>
    <xf numFmtId="0" fontId="60" fillId="21" borderId="0" applyNumberFormat="0" applyBorder="0" applyAlignment="0" applyProtection="0"/>
    <xf numFmtId="9" fontId="0" fillId="0" borderId="0" applyFont="0" applyFill="0" applyBorder="0" applyAlignment="0" applyProtection="0"/>
    <xf numFmtId="0" fontId="6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0" fillId="23" borderId="4" applyNumberFormat="0" applyFont="0" applyAlignment="0" applyProtection="0"/>
    <xf numFmtId="0" fontId="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2" applyNumberFormat="0" applyAlignment="0" applyProtection="0"/>
    <xf numFmtId="0" fontId="69" fillId="22" borderId="8" applyNumberFormat="0" applyAlignment="0" applyProtection="0"/>
    <xf numFmtId="0" fontId="70" fillId="31" borderId="9" applyNumberFormat="0" applyAlignment="0" applyProtection="0"/>
    <xf numFmtId="0" fontId="71" fillId="32" borderId="0" applyNumberFormat="0" applyBorder="0" applyAlignment="0" applyProtection="0"/>
    <xf numFmtId="0" fontId="72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5" fillId="0" borderId="0" xfId="38">
      <alignment/>
      <protection/>
    </xf>
    <xf numFmtId="0" fontId="3" fillId="0" borderId="0" xfId="37" applyFont="1" applyBorder="1" applyAlignment="1">
      <alignment horizontal="left"/>
      <protection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 horizontal="center"/>
    </xf>
    <xf numFmtId="37" fontId="8" fillId="0" borderId="0" xfId="0" applyNumberFormat="1" applyFont="1" applyBorder="1" applyAlignment="1">
      <alignment vertical="center"/>
    </xf>
    <xf numFmtId="37" fontId="0" fillId="0" borderId="0" xfId="0" applyNumberFormat="1" applyBorder="1" applyAlignment="1">
      <alignment vertical="center"/>
    </xf>
    <xf numFmtId="10" fontId="5" fillId="0" borderId="0" xfId="38" applyNumberFormat="1">
      <alignment/>
      <protection/>
    </xf>
    <xf numFmtId="10" fontId="0" fillId="0" borderId="0" xfId="0" applyNumberFormat="1" applyAlignment="1">
      <alignment/>
    </xf>
    <xf numFmtId="10" fontId="3" fillId="0" borderId="0" xfId="37" applyNumberFormat="1" applyFont="1" applyBorder="1" applyAlignment="1">
      <alignment horizontal="left" vertical="center"/>
      <protection/>
    </xf>
    <xf numFmtId="0" fontId="7" fillId="0" borderId="0" xfId="38" applyFont="1">
      <alignment/>
      <protection/>
    </xf>
    <xf numFmtId="0" fontId="3" fillId="0" borderId="0" xfId="0" applyFont="1" applyAlignment="1">
      <alignment/>
    </xf>
    <xf numFmtId="37" fontId="0" fillId="0" borderId="0" xfId="0" applyNumberFormat="1" applyAlignment="1">
      <alignment vertical="center"/>
    </xf>
    <xf numFmtId="37" fontId="11" fillId="0" borderId="0" xfId="0" applyNumberFormat="1" applyFont="1" applyBorder="1" applyAlignment="1" quotePrefix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 quotePrefix="1">
      <alignment horizontal="center" vertical="center"/>
    </xf>
    <xf numFmtId="37" fontId="4" fillId="0" borderId="0" xfId="0" applyNumberFormat="1" applyFont="1" applyAlignment="1">
      <alignment vertical="center"/>
    </xf>
    <xf numFmtId="37" fontId="4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/>
    </xf>
    <xf numFmtId="41" fontId="9" fillId="0" borderId="0" xfId="0" applyNumberFormat="1" applyFont="1" applyBorder="1" applyAlignment="1">
      <alignment horizontal="center" vertical="center"/>
    </xf>
    <xf numFmtId="41" fontId="9" fillId="0" borderId="0" xfId="0" applyNumberFormat="1" applyFont="1" applyAlignment="1">
      <alignment horizontal="center" vertical="center"/>
    </xf>
    <xf numFmtId="41" fontId="9" fillId="0" borderId="10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 horizontal="center" vertical="center"/>
    </xf>
    <xf numFmtId="41" fontId="9" fillId="0" borderId="0" xfId="0" applyNumberFormat="1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horizontal="center" vertical="center" wrapText="1"/>
    </xf>
    <xf numFmtId="4" fontId="9" fillId="0" borderId="0" xfId="38" applyNumberFormat="1" applyFont="1" applyBorder="1" applyAlignment="1">
      <alignment horizontal="center" vertical="center"/>
      <protection/>
    </xf>
    <xf numFmtId="177" fontId="9" fillId="0" borderId="0" xfId="0" applyNumberFormat="1" applyFont="1" applyBorder="1" applyAlignment="1">
      <alignment horizontal="center" vertical="center"/>
    </xf>
    <xf numFmtId="177" fontId="9" fillId="0" borderId="12" xfId="0" applyNumberFormat="1" applyFont="1" applyBorder="1" applyAlignment="1">
      <alignment horizontal="center" vertical="center"/>
    </xf>
    <xf numFmtId="4" fontId="9" fillId="0" borderId="10" xfId="38" applyNumberFormat="1" applyFont="1" applyBorder="1" applyAlignment="1">
      <alignment horizontal="center" vertical="center"/>
      <protection/>
    </xf>
    <xf numFmtId="43" fontId="9" fillId="0" borderId="0" xfId="38" applyNumberFormat="1" applyFont="1" applyBorder="1" applyAlignment="1">
      <alignment horizontal="center" vertical="center"/>
      <protection/>
    </xf>
    <xf numFmtId="41" fontId="9" fillId="0" borderId="12" xfId="0" applyNumberFormat="1" applyFont="1" applyBorder="1" applyAlignment="1">
      <alignment horizontal="center" vertical="center"/>
    </xf>
    <xf numFmtId="43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41" fontId="12" fillId="0" borderId="1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/>
    </xf>
    <xf numFmtId="0" fontId="10" fillId="0" borderId="0" xfId="35">
      <alignment/>
      <protection/>
    </xf>
    <xf numFmtId="0" fontId="10" fillId="0" borderId="0" xfId="35" applyAlignment="1">
      <alignment/>
      <protection/>
    </xf>
    <xf numFmtId="0" fontId="1" fillId="0" borderId="0" xfId="35" applyFont="1">
      <alignment/>
      <protection/>
    </xf>
    <xf numFmtId="0" fontId="16" fillId="0" borderId="0" xfId="35" applyFont="1" applyAlignment="1">
      <alignment vertical="top" wrapText="1"/>
      <protection/>
    </xf>
    <xf numFmtId="37" fontId="1" fillId="0" borderId="0" xfId="0" applyNumberFormat="1" applyFont="1" applyAlignment="1">
      <alignment vertical="center"/>
    </xf>
    <xf numFmtId="37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/>
    </xf>
    <xf numFmtId="37" fontId="1" fillId="0" borderId="0" xfId="0" applyNumberFormat="1" applyFont="1" applyBorder="1" applyAlignment="1">
      <alignment horizontal="right" vertical="center"/>
    </xf>
    <xf numFmtId="37" fontId="1" fillId="0" borderId="11" xfId="0" applyNumberFormat="1" applyFont="1" applyBorder="1" applyAlignment="1">
      <alignment horizontal="center" vertical="center"/>
    </xf>
    <xf numFmtId="37" fontId="3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/>
    </xf>
    <xf numFmtId="38" fontId="1" fillId="0" borderId="11" xfId="0" applyNumberFormat="1" applyFont="1" applyBorder="1" applyAlignment="1">
      <alignment horizontal="right" vertical="center"/>
    </xf>
    <xf numFmtId="41" fontId="0" fillId="0" borderId="0" xfId="0" applyNumberFormat="1" applyFont="1" applyAlignment="1">
      <alignment/>
    </xf>
    <xf numFmtId="43" fontId="9" fillId="0" borderId="0" xfId="0" applyNumberFormat="1" applyFont="1" applyBorder="1" applyAlignment="1">
      <alignment horizontal="center" vertical="center"/>
    </xf>
    <xf numFmtId="0" fontId="17" fillId="0" borderId="0" xfId="38" applyFont="1" applyAlignment="1">
      <alignment horizontal="center"/>
      <protection/>
    </xf>
    <xf numFmtId="0" fontId="3" fillId="0" borderId="0" xfId="38" applyFont="1" applyAlignment="1">
      <alignment horizontal="center"/>
      <protection/>
    </xf>
    <xf numFmtId="0" fontId="0" fillId="0" borderId="0" xfId="38" applyFont="1">
      <alignment/>
      <protection/>
    </xf>
    <xf numFmtId="0" fontId="3" fillId="0" borderId="0" xfId="38" applyFont="1" applyBorder="1" applyAlignment="1">
      <alignment horizontal="center"/>
      <protection/>
    </xf>
    <xf numFmtId="10" fontId="3" fillId="0" borderId="0" xfId="38" applyNumberFormat="1" applyFont="1" applyBorder="1" applyAlignment="1">
      <alignment horizontal="center"/>
      <protection/>
    </xf>
    <xf numFmtId="4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10" fillId="0" borderId="0" xfId="35" applyFont="1">
      <alignment/>
      <protection/>
    </xf>
    <xf numFmtId="0" fontId="15" fillId="0" borderId="0" xfId="35" applyFont="1">
      <alignment/>
      <protection/>
    </xf>
    <xf numFmtId="0" fontId="1" fillId="0" borderId="11" xfId="0" applyFont="1" applyBorder="1" applyAlignment="1">
      <alignment horizontal="left" vertical="center" wrapText="1" indent="2"/>
    </xf>
    <xf numFmtId="0" fontId="1" fillId="0" borderId="11" xfId="0" applyFont="1" applyBorder="1" applyAlignment="1" quotePrefix="1">
      <alignment horizontal="center" vertical="center"/>
    </xf>
    <xf numFmtId="41" fontId="3" fillId="0" borderId="0" xfId="0" applyNumberFormat="1" applyFont="1" applyAlignment="1">
      <alignment/>
    </xf>
    <xf numFmtId="0" fontId="9" fillId="0" borderId="0" xfId="35" applyFont="1" applyAlignment="1">
      <alignment horizontal="center"/>
      <protection/>
    </xf>
    <xf numFmtId="179" fontId="6" fillId="0" borderId="0" xfId="0" applyNumberFormat="1" applyFont="1" applyBorder="1" applyAlignment="1" quotePrefix="1">
      <alignment horizontal="left" vertical="center"/>
    </xf>
    <xf numFmtId="41" fontId="10" fillId="0" borderId="0" xfId="0" applyNumberFormat="1" applyFont="1" applyAlignment="1">
      <alignment/>
    </xf>
    <xf numFmtId="0" fontId="2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6" fillId="0" borderId="13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top"/>
    </xf>
    <xf numFmtId="0" fontId="6" fillId="0" borderId="0" xfId="35" applyFont="1">
      <alignment/>
      <protection/>
    </xf>
    <xf numFmtId="178" fontId="6" fillId="0" borderId="0" xfId="35" applyNumberFormat="1" applyFont="1" applyAlignment="1">
      <alignment horizontal="right"/>
      <protection/>
    </xf>
    <xf numFmtId="0" fontId="20" fillId="0" borderId="0" xfId="35" applyFont="1" applyAlignment="1">
      <alignment horizontal="center"/>
      <protection/>
    </xf>
    <xf numFmtId="0" fontId="23" fillId="0" borderId="0" xfId="35" applyFont="1" applyAlignment="1">
      <alignment vertical="top"/>
      <protection/>
    </xf>
    <xf numFmtId="0" fontId="19" fillId="0" borderId="0" xfId="35" applyFont="1" applyAlignment="1">
      <alignment vertical="top"/>
      <protection/>
    </xf>
    <xf numFmtId="0" fontId="6" fillId="0" borderId="0" xfId="35" applyFont="1" applyAlignment="1">
      <alignment vertical="top"/>
      <protection/>
    </xf>
    <xf numFmtId="0" fontId="19" fillId="0" borderId="0" xfId="0" applyFont="1" applyAlignment="1">
      <alignment vertical="top"/>
    </xf>
    <xf numFmtId="0" fontId="7" fillId="0" borderId="0" xfId="38" applyFont="1" applyBorder="1" applyAlignment="1">
      <alignment horizontal="right" vertical="center"/>
      <protection/>
    </xf>
    <xf numFmtId="0" fontId="10" fillId="0" borderId="13" xfId="0" applyFont="1" applyBorder="1" applyAlignment="1">
      <alignment horizontal="center" vertical="center"/>
    </xf>
    <xf numFmtId="0" fontId="6" fillId="0" borderId="0" xfId="38" applyFont="1" applyBorder="1" applyAlignment="1">
      <alignment/>
      <protection/>
    </xf>
    <xf numFmtId="0" fontId="6" fillId="0" borderId="14" xfId="38" applyNumberFormat="1" applyFont="1" applyBorder="1" applyAlignment="1">
      <alignment horizontal="center" vertical="center" wrapText="1"/>
      <protection/>
    </xf>
    <xf numFmtId="0" fontId="6" fillId="0" borderId="15" xfId="38" applyNumberFormat="1" applyFont="1" applyBorder="1" applyAlignment="1">
      <alignment horizontal="center" vertical="center" wrapText="1"/>
      <protection/>
    </xf>
    <xf numFmtId="0" fontId="10" fillId="0" borderId="16" xfId="37" applyNumberFormat="1" applyFont="1" applyBorder="1" applyAlignment="1">
      <alignment horizontal="center" vertical="center" wrapText="1"/>
      <protection/>
    </xf>
    <xf numFmtId="0" fontId="6" fillId="0" borderId="0" xfId="37" applyFont="1" applyBorder="1" applyAlignment="1">
      <alignment horizontal="left" vertical="center" wrapText="1"/>
      <protection/>
    </xf>
    <xf numFmtId="178" fontId="6" fillId="0" borderId="0" xfId="0" applyNumberFormat="1" applyFont="1" applyBorder="1" applyAlignment="1" quotePrefix="1">
      <alignment horizontal="right" vertical="center"/>
    </xf>
    <xf numFmtId="0" fontId="1" fillId="0" borderId="0" xfId="37" applyFont="1" applyBorder="1" applyAlignment="1">
      <alignment horizontal="center" vertical="center" wrapText="1"/>
      <protection/>
    </xf>
    <xf numFmtId="10" fontId="1" fillId="0" borderId="0" xfId="37" applyNumberFormat="1" applyFont="1" applyBorder="1" applyAlignment="1">
      <alignment horizontal="center" vertical="center" wrapText="1"/>
      <protection/>
    </xf>
    <xf numFmtId="10" fontId="1" fillId="0" borderId="0" xfId="0" applyNumberFormat="1" applyFont="1" applyAlignment="1">
      <alignment/>
    </xf>
    <xf numFmtId="0" fontId="6" fillId="0" borderId="17" xfId="37" applyNumberFormat="1" applyFont="1" applyBorder="1" applyAlignment="1">
      <alignment horizontal="center" vertical="center" wrapText="1"/>
      <protection/>
    </xf>
    <xf numFmtId="0" fontId="10" fillId="0" borderId="17" xfId="37" applyNumberFormat="1" applyFont="1" applyBorder="1" applyAlignment="1">
      <alignment horizontal="center" vertical="center" wrapText="1"/>
      <protection/>
    </xf>
    <xf numFmtId="0" fontId="10" fillId="0" borderId="18" xfId="37" applyNumberFormat="1" applyFont="1" applyBorder="1" applyAlignment="1">
      <alignment horizontal="center" vertical="center" wrapText="1"/>
      <protection/>
    </xf>
    <xf numFmtId="0" fontId="10" fillId="0" borderId="16" xfId="37" applyNumberFormat="1" applyFont="1" applyBorder="1" applyAlignment="1">
      <alignment horizontal="center" vertical="center" shrinkToFit="1"/>
      <protection/>
    </xf>
    <xf numFmtId="0" fontId="10" fillId="0" borderId="16" xfId="37" applyNumberFormat="1" applyFont="1" applyBorder="1" applyAlignment="1">
      <alignment horizontal="center" vertical="center" wrapText="1" shrinkToFit="1"/>
      <protection/>
    </xf>
    <xf numFmtId="0" fontId="10" fillId="0" borderId="19" xfId="37" applyNumberFormat="1" applyFont="1" applyBorder="1" applyAlignment="1">
      <alignment horizontal="center" vertical="center" shrinkToFit="1"/>
      <protection/>
    </xf>
    <xf numFmtId="0" fontId="6" fillId="0" borderId="17" xfId="37" applyNumberFormat="1" applyFont="1" applyBorder="1" applyAlignment="1">
      <alignment horizontal="center" vertical="center" wrapText="1" shrinkToFit="1"/>
      <protection/>
    </xf>
    <xf numFmtId="0" fontId="10" fillId="0" borderId="0" xfId="37" applyFont="1" applyBorder="1" applyAlignment="1">
      <alignment horizontal="right" vertical="center"/>
      <protection/>
    </xf>
    <xf numFmtId="0" fontId="6" fillId="0" borderId="20" xfId="37" applyNumberFormat="1" applyFont="1" applyBorder="1" applyAlignment="1">
      <alignment horizontal="center" vertical="center" wrapText="1"/>
      <protection/>
    </xf>
    <xf numFmtId="0" fontId="7" fillId="0" borderId="0" xfId="37" applyFont="1" applyBorder="1" applyAlignment="1">
      <alignment horizontal="left" vertical="center"/>
      <protection/>
    </xf>
    <xf numFmtId="41" fontId="25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vertical="center"/>
    </xf>
    <xf numFmtId="0" fontId="6" fillId="0" borderId="24" xfId="0" applyNumberFormat="1" applyFont="1" applyBorder="1" applyAlignment="1">
      <alignment horizontal="right" vertical="center"/>
    </xf>
    <xf numFmtId="0" fontId="10" fillId="0" borderId="24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vertical="center"/>
    </xf>
    <xf numFmtId="0" fontId="10" fillId="0" borderId="25" xfId="0" applyNumberFormat="1" applyFont="1" applyBorder="1" applyAlignment="1">
      <alignment vertical="center"/>
    </xf>
    <xf numFmtId="0" fontId="10" fillId="0" borderId="24" xfId="0" applyNumberFormat="1" applyFont="1" applyBorder="1" applyAlignment="1" quotePrefix="1">
      <alignment horizontal="centerContinuous" vertical="center"/>
    </xf>
    <xf numFmtId="0" fontId="6" fillId="0" borderId="26" xfId="0" applyNumberFormat="1" applyFont="1" applyBorder="1" applyAlignment="1">
      <alignment horizontal="centerContinuous" vertical="center"/>
    </xf>
    <xf numFmtId="0" fontId="10" fillId="0" borderId="27" xfId="0" applyNumberFormat="1" applyFont="1" applyBorder="1" applyAlignment="1">
      <alignment horizontal="centerContinuous" vertical="center"/>
    </xf>
    <xf numFmtId="0" fontId="10" fillId="0" borderId="26" xfId="0" applyNumberFormat="1" applyFont="1" applyBorder="1" applyAlignment="1">
      <alignment horizontal="centerContinuous" vertical="center"/>
    </xf>
    <xf numFmtId="0" fontId="6" fillId="0" borderId="26" xfId="0" applyNumberFormat="1" applyFont="1" applyBorder="1" applyAlignment="1">
      <alignment horizontal="centerContinuous" vertical="center" wrapText="1"/>
    </xf>
    <xf numFmtId="0" fontId="6" fillId="0" borderId="28" xfId="0" applyNumberFormat="1" applyFont="1" applyBorder="1" applyAlignment="1">
      <alignment horizontal="centerContinuous" vertical="center" wrapText="1"/>
    </xf>
    <xf numFmtId="0" fontId="2" fillId="0" borderId="27" xfId="0" applyNumberFormat="1" applyFont="1" applyBorder="1" applyAlignment="1">
      <alignment horizontal="centerContinuous" vertical="center"/>
    </xf>
    <xf numFmtId="37" fontId="6" fillId="0" borderId="0" xfId="0" applyNumberFormat="1" applyFont="1" applyBorder="1" applyAlignment="1">
      <alignment horizontal="left" vertical="center"/>
    </xf>
    <xf numFmtId="37" fontId="7" fillId="0" borderId="0" xfId="0" applyNumberFormat="1" applyFont="1" applyBorder="1" applyAlignment="1" quotePrefix="1">
      <alignment vertical="center"/>
    </xf>
    <xf numFmtId="0" fontId="6" fillId="0" borderId="13" xfId="0" applyNumberFormat="1" applyFont="1" applyBorder="1" applyAlignment="1">
      <alignment horizontal="left" vertical="center" indent="1"/>
    </xf>
    <xf numFmtId="0" fontId="6" fillId="0" borderId="13" xfId="0" applyFont="1" applyBorder="1" applyAlignment="1">
      <alignment horizontal="center" vertical="center"/>
    </xf>
    <xf numFmtId="0" fontId="10" fillId="0" borderId="11" xfId="37" applyNumberFormat="1" applyFont="1" applyBorder="1" applyAlignment="1">
      <alignment horizontal="center" vertical="center" shrinkToFit="1"/>
      <protection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Continuous" vertical="center" wrapText="1"/>
    </xf>
    <xf numFmtId="0" fontId="5" fillId="0" borderId="0" xfId="0" applyFont="1" applyAlignment="1">
      <alignment horizontal="center" vertical="center"/>
    </xf>
    <xf numFmtId="0" fontId="6" fillId="0" borderId="25" xfId="0" applyNumberFormat="1" applyFont="1" applyBorder="1" applyAlignment="1">
      <alignment vertical="center"/>
    </xf>
    <xf numFmtId="0" fontId="28" fillId="0" borderId="10" xfId="0" applyNumberFormat="1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 wrapText="1"/>
    </xf>
    <xf numFmtId="180" fontId="29" fillId="0" borderId="0" xfId="0" applyNumberFormat="1" applyFont="1" applyBorder="1" applyAlignment="1" quotePrefix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30" fillId="0" borderId="31" xfId="0" applyNumberFormat="1" applyFont="1" applyBorder="1" applyAlignment="1">
      <alignment horizontal="center" vertical="center" wrapText="1"/>
    </xf>
    <xf numFmtId="0" fontId="10" fillId="0" borderId="19" xfId="37" applyNumberFormat="1" applyFont="1" applyBorder="1" applyAlignment="1">
      <alignment horizontal="center" vertical="center" wrapText="1"/>
      <protection/>
    </xf>
    <xf numFmtId="0" fontId="10" fillId="0" borderId="11" xfId="37" applyNumberFormat="1" applyFont="1" applyBorder="1" applyAlignment="1">
      <alignment horizontal="center" vertical="center" wrapText="1"/>
      <protection/>
    </xf>
    <xf numFmtId="0" fontId="6" fillId="0" borderId="18" xfId="37" applyNumberFormat="1" applyFont="1" applyBorder="1" applyAlignment="1">
      <alignment horizontal="center" vertical="center" wrapText="1" shrinkToFit="1"/>
      <protection/>
    </xf>
    <xf numFmtId="0" fontId="26" fillId="0" borderId="16" xfId="0" applyNumberFormat="1" applyFont="1" applyBorder="1" applyAlignment="1">
      <alignment horizontal="center" vertical="top" wrapText="1"/>
    </xf>
    <xf numFmtId="0" fontId="26" fillId="0" borderId="11" xfId="0" applyNumberFormat="1" applyFont="1" applyBorder="1" applyAlignment="1">
      <alignment horizontal="center" vertical="top" wrapText="1"/>
    </xf>
    <xf numFmtId="0" fontId="26" fillId="0" borderId="10" xfId="0" applyNumberFormat="1" applyFont="1" applyBorder="1" applyAlignment="1">
      <alignment horizontal="center" vertical="top" wrapText="1"/>
    </xf>
    <xf numFmtId="0" fontId="26" fillId="0" borderId="19" xfId="0" applyNumberFormat="1" applyFont="1" applyBorder="1" applyAlignment="1">
      <alignment horizontal="center" vertical="top" wrapText="1"/>
    </xf>
    <xf numFmtId="0" fontId="6" fillId="0" borderId="29" xfId="38" applyNumberFormat="1" applyFont="1" applyBorder="1" applyAlignment="1">
      <alignment horizontal="center" vertical="center" wrapText="1"/>
      <protection/>
    </xf>
    <xf numFmtId="41" fontId="0" fillId="0" borderId="0" xfId="0" applyNumberFormat="1" applyFill="1" applyAlignment="1">
      <alignment/>
    </xf>
    <xf numFmtId="0" fontId="10" fillId="0" borderId="13" xfId="0" applyNumberFormat="1" applyFont="1" applyBorder="1" applyAlignment="1">
      <alignment horizontal="right" vertical="center"/>
    </xf>
    <xf numFmtId="49" fontId="3" fillId="0" borderId="14" xfId="40" applyNumberFormat="1" applyFont="1" applyBorder="1" applyAlignment="1">
      <alignment horizontal="center" vertical="center" wrapText="1"/>
    </xf>
    <xf numFmtId="49" fontId="3" fillId="0" borderId="19" xfId="40" applyNumberFormat="1" applyFont="1" applyBorder="1" applyAlignment="1">
      <alignment horizontal="center" vertical="center" wrapText="1"/>
    </xf>
    <xf numFmtId="181" fontId="3" fillId="0" borderId="19" xfId="34" applyNumberFormat="1" applyFont="1" applyBorder="1" applyAlignment="1">
      <alignment horizontal="center" vertical="center" wrapText="1"/>
      <protection/>
    </xf>
    <xf numFmtId="43" fontId="9" fillId="0" borderId="0" xfId="0" applyNumberFormat="1" applyFont="1" applyBorder="1" applyAlignment="1" quotePrefix="1">
      <alignment horizontal="center" vertical="center"/>
    </xf>
    <xf numFmtId="0" fontId="37" fillId="0" borderId="16" xfId="0" applyFont="1" applyBorder="1" applyAlignment="1">
      <alignment horizontal="center" vertical="top" wrapText="1"/>
    </xf>
    <xf numFmtId="0" fontId="6" fillId="0" borderId="17" xfId="37" applyNumberFormat="1" applyFont="1" applyBorder="1" applyAlignment="1">
      <alignment horizontal="center" wrapText="1"/>
      <protection/>
    </xf>
    <xf numFmtId="0" fontId="10" fillId="0" borderId="17" xfId="37" applyNumberFormat="1" applyFont="1" applyBorder="1" applyAlignment="1">
      <alignment horizontal="center" wrapText="1"/>
      <protection/>
    </xf>
    <xf numFmtId="0" fontId="6" fillId="0" borderId="20" xfId="37" applyNumberFormat="1" applyFont="1" applyBorder="1" applyAlignment="1">
      <alignment horizontal="center" wrapText="1"/>
      <protection/>
    </xf>
    <xf numFmtId="0" fontId="37" fillId="0" borderId="11" xfId="0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center" wrapText="1"/>
    </xf>
    <xf numFmtId="4" fontId="9" fillId="0" borderId="0" xfId="38" applyNumberFormat="1" applyFont="1" applyFill="1" applyBorder="1" applyAlignment="1">
      <alignment horizontal="center" vertical="center"/>
      <protection/>
    </xf>
    <xf numFmtId="177" fontId="9" fillId="0" borderId="0" xfId="0" applyNumberFormat="1" applyFont="1" applyFill="1" applyBorder="1" applyAlignment="1">
      <alignment horizontal="center" vertical="center"/>
    </xf>
    <xf numFmtId="0" fontId="10" fillId="0" borderId="13" xfId="0" applyNumberFormat="1" applyFont="1" applyBorder="1" applyAlignment="1">
      <alignment horizontal="right" vertical="center" shrinkToFit="1"/>
    </xf>
    <xf numFmtId="181" fontId="3" fillId="0" borderId="33" xfId="34" applyNumberFormat="1" applyFont="1" applyBorder="1" applyAlignment="1">
      <alignment horizontal="center" vertical="center" wrapText="1"/>
      <protection/>
    </xf>
    <xf numFmtId="41" fontId="7" fillId="0" borderId="0" xfId="38" applyNumberFormat="1" applyFont="1">
      <alignment/>
      <protection/>
    </xf>
    <xf numFmtId="41" fontId="9" fillId="0" borderId="0" xfId="0" applyNumberFormat="1" applyFont="1" applyFill="1" applyBorder="1" applyAlignment="1">
      <alignment horizontal="center" vertical="center"/>
    </xf>
    <xf numFmtId="43" fontId="9" fillId="0" borderId="0" xfId="0" applyNumberFormat="1" applyFont="1" applyFill="1" applyBorder="1" applyAlignment="1">
      <alignment horizontal="center" vertical="center"/>
    </xf>
    <xf numFmtId="41" fontId="9" fillId="0" borderId="12" xfId="0" applyNumberFormat="1" applyFont="1" applyFill="1" applyBorder="1" applyAlignment="1">
      <alignment horizontal="center" vertical="center"/>
    </xf>
    <xf numFmtId="0" fontId="5" fillId="0" borderId="0" xfId="36" applyFont="1" applyAlignment="1">
      <alignment vertical="top" wrapText="1"/>
      <protection/>
    </xf>
    <xf numFmtId="0" fontId="23" fillId="0" borderId="0" xfId="35" applyFont="1" applyAlignment="1">
      <alignment horizontal="justify" vertical="top" wrapText="1"/>
      <protection/>
    </xf>
    <xf numFmtId="0" fontId="18" fillId="0" borderId="0" xfId="35" applyFont="1" applyAlignment="1">
      <alignment horizontal="center"/>
      <protection/>
    </xf>
    <xf numFmtId="0" fontId="22" fillId="0" borderId="0" xfId="35" applyFont="1" applyAlignment="1">
      <alignment vertical="top"/>
      <protection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78" fontId="6" fillId="0" borderId="0" xfId="0" applyNumberFormat="1" applyFont="1" applyBorder="1" applyAlignment="1" quotePrefix="1">
      <alignment horizontal="right" vertical="center"/>
    </xf>
    <xf numFmtId="0" fontId="35" fillId="0" borderId="0" xfId="38" applyFont="1" applyBorder="1" applyAlignment="1">
      <alignment horizontal="center"/>
      <protection/>
    </xf>
    <xf numFmtId="0" fontId="19" fillId="0" borderId="0" xfId="38" applyFont="1" applyBorder="1" applyAlignment="1">
      <alignment horizontal="center"/>
      <protection/>
    </xf>
    <xf numFmtId="0" fontId="6" fillId="0" borderId="34" xfId="38" applyNumberFormat="1" applyFont="1" applyBorder="1" applyAlignment="1">
      <alignment horizontal="center" vertical="center" wrapText="1"/>
      <protection/>
    </xf>
    <xf numFmtId="0" fontId="10" fillId="0" borderId="35" xfId="38" applyNumberFormat="1" applyFont="1" applyBorder="1" applyAlignment="1">
      <alignment horizontal="center" vertical="center" wrapText="1"/>
      <protection/>
    </xf>
    <xf numFmtId="0" fontId="10" fillId="0" borderId="25" xfId="38" applyNumberFormat="1" applyFont="1" applyBorder="1" applyAlignment="1">
      <alignment horizontal="center" vertical="center" wrapText="1"/>
      <protection/>
    </xf>
    <xf numFmtId="0" fontId="6" fillId="0" borderId="25" xfId="38" applyNumberFormat="1" applyFont="1" applyBorder="1" applyAlignment="1">
      <alignment horizontal="center" vertical="center" wrapText="1"/>
      <protection/>
    </xf>
    <xf numFmtId="0" fontId="6" fillId="0" borderId="20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9" fillId="0" borderId="0" xfId="37" applyFont="1" applyBorder="1" applyAlignment="1">
      <alignment horizontal="center" vertical="center"/>
      <protection/>
    </xf>
    <xf numFmtId="0" fontId="5" fillId="0" borderId="0" xfId="37" applyFont="1" applyBorder="1" applyAlignment="1">
      <alignment horizontal="center" vertical="center"/>
      <protection/>
    </xf>
    <xf numFmtId="0" fontId="10" fillId="0" borderId="11" xfId="0" applyNumberFormat="1" applyFont="1" applyBorder="1" applyAlignment="1" quotePrefix="1">
      <alignment horizontal="center" vertical="center" wrapText="1"/>
    </xf>
    <xf numFmtId="0" fontId="6" fillId="0" borderId="18" xfId="37" applyNumberFormat="1" applyFont="1" applyBorder="1" applyAlignment="1">
      <alignment horizontal="center" vertical="center" wrapText="1"/>
      <protection/>
    </xf>
    <xf numFmtId="0" fontId="10" fillId="0" borderId="19" xfId="37" applyNumberFormat="1" applyFont="1" applyBorder="1" applyAlignment="1">
      <alignment horizontal="center" vertical="center" wrapText="1"/>
      <protection/>
    </xf>
    <xf numFmtId="0" fontId="6" fillId="0" borderId="17" xfId="37" applyNumberFormat="1" applyFont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0" fontId="10" fillId="0" borderId="17" xfId="37" applyNumberFormat="1" applyFont="1" applyBorder="1" applyAlignment="1">
      <alignment horizontal="center" vertical="center" wrapText="1"/>
      <protection/>
    </xf>
    <xf numFmtId="0" fontId="10" fillId="0" borderId="18" xfId="37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79" fontId="6" fillId="0" borderId="0" xfId="0" applyNumberFormat="1" applyFont="1" applyBorder="1" applyAlignment="1" quotePrefix="1">
      <alignment horizontal="left" vertical="center"/>
    </xf>
    <xf numFmtId="41" fontId="2" fillId="0" borderId="0" xfId="0" applyNumberFormat="1" applyFont="1" applyBorder="1" applyAlignment="1">
      <alignment horizontal="center" shrinkToFit="1"/>
    </xf>
    <xf numFmtId="41" fontId="20" fillId="0" borderId="0" xfId="0" applyNumberFormat="1" applyFont="1" applyBorder="1" applyAlignment="1">
      <alignment horizontal="center" shrinkToFit="1"/>
    </xf>
    <xf numFmtId="0" fontId="19" fillId="0" borderId="0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10" fillId="0" borderId="36" xfId="0" applyNumberFormat="1" applyFont="1" applyBorder="1" applyAlignment="1">
      <alignment horizontal="center" vertical="center" wrapText="1"/>
    </xf>
    <xf numFmtId="181" fontId="3" fillId="0" borderId="21" xfId="34" applyNumberFormat="1" applyFont="1" applyBorder="1" applyAlignment="1">
      <alignment horizontal="center" vertical="center" wrapText="1"/>
      <protection/>
    </xf>
    <xf numFmtId="0" fontId="2" fillId="0" borderId="16" xfId="33" applyNumberFormat="1" applyFont="1" applyBorder="1" applyAlignment="1">
      <alignment horizontal="center" vertical="center" wrapText="1"/>
      <protection/>
    </xf>
    <xf numFmtId="181" fontId="3" fillId="0" borderId="30" xfId="34" applyNumberFormat="1" applyFont="1" applyBorder="1" applyAlignment="1">
      <alignment horizontal="center" vertical="center" wrapText="1"/>
      <protection/>
    </xf>
    <xf numFmtId="181" fontId="4" fillId="0" borderId="26" xfId="34" applyNumberFormat="1" applyFont="1" applyBorder="1" applyAlignment="1">
      <alignment horizontal="center" vertical="center" wrapText="1"/>
      <protection/>
    </xf>
    <xf numFmtId="0" fontId="10" fillId="0" borderId="35" xfId="0" applyNumberFormat="1" applyFont="1" applyBorder="1" applyAlignment="1">
      <alignment horizontal="center" vertical="center" wrapText="1"/>
    </xf>
    <xf numFmtId="37" fontId="3" fillId="0" borderId="37" xfId="33" applyNumberFormat="1" applyFont="1" applyBorder="1" applyAlignment="1">
      <alignment horizontal="center" vertical="center" wrapText="1"/>
      <protection/>
    </xf>
    <xf numFmtId="38" fontId="4" fillId="0" borderId="0" xfId="33" applyFont="1" applyBorder="1" applyAlignment="1">
      <alignment horizontal="center" vertical="center"/>
      <protection/>
    </xf>
    <xf numFmtId="38" fontId="4" fillId="0" borderId="10" xfId="33" applyFont="1" applyBorder="1" applyAlignment="1">
      <alignment horizontal="center" vertical="center"/>
      <protection/>
    </xf>
    <xf numFmtId="37" fontId="19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7" fontId="6" fillId="0" borderId="1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 wrapText="1"/>
    </xf>
    <xf numFmtId="0" fontId="10" fillId="0" borderId="2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 wrapText="1"/>
    </xf>
    <xf numFmtId="0" fontId="10" fillId="0" borderId="37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38" xfId="0" applyNumberFormat="1" applyFont="1" applyBorder="1" applyAlignment="1">
      <alignment horizontal="center" vertical="center" wrapText="1"/>
    </xf>
    <xf numFmtId="0" fontId="10" fillId="0" borderId="39" xfId="0" applyNumberFormat="1" applyFont="1" applyBorder="1" applyAlignment="1">
      <alignment horizontal="center" vertical="center" wrapText="1"/>
    </xf>
    <xf numFmtId="0" fontId="10" fillId="0" borderId="40" xfId="0" applyNumberFormat="1" applyFont="1" applyBorder="1" applyAlignment="1">
      <alignment horizontal="center" vertical="center" wrapText="1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11社會福利" xfId="34"/>
    <cellStyle name="一般_1土地91" xfId="35"/>
    <cellStyle name="一般_2人口91" xfId="36"/>
    <cellStyle name="一般_Sheet4" xfId="37"/>
    <cellStyle name="一般_Sheet5" xfId="38"/>
    <cellStyle name="Comma" xfId="39"/>
    <cellStyle name="千分位 2" xfId="40"/>
    <cellStyle name="Comma [0]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東河鄉低收入戶人數</a:t>
            </a:r>
          </a:p>
        </c:rich>
      </c:tx>
      <c:layout>
        <c:manualLayout>
          <c:xMode val="factor"/>
          <c:yMode val="factor"/>
          <c:x val="-0.027"/>
          <c:y val="0.01775"/>
        </c:manualLayout>
      </c:layout>
      <c:spPr>
        <a:noFill/>
        <a:ln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"/>
          <c:y val="0.138"/>
          <c:w val="0.8605"/>
          <c:h val="0.86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'提要'!$F$9</c:f>
              <c:strCache>
                <c:ptCount val="1"/>
                <c:pt idx="0">
                  <c:v>第一款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'提要'!$E$10:$E$19</c:f>
              <c:numCache/>
            </c:numRef>
          </c:cat>
          <c:val>
            <c:numRef>
              <c:f>'提要'!$F$10:$F$19</c:f>
              <c:numCache/>
            </c:numRef>
          </c:val>
          <c:shape val="cone"/>
        </c:ser>
        <c:ser>
          <c:idx val="1"/>
          <c:order val="1"/>
          <c:tx>
            <c:strRef>
              <c:f>'提要'!$G$9</c:f>
              <c:strCache>
                <c:ptCount val="1"/>
                <c:pt idx="0">
                  <c:v>第二款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'提要'!$E$10:$E$19</c:f>
              <c:numCache/>
            </c:numRef>
          </c:cat>
          <c:val>
            <c:numRef>
              <c:f>'提要'!$G$10:$G$19</c:f>
              <c:numCache/>
            </c:numRef>
          </c:val>
          <c:shape val="cone"/>
        </c:ser>
        <c:ser>
          <c:idx val="2"/>
          <c:order val="2"/>
          <c:tx>
            <c:strRef>
              <c:f>'提要'!$H$9</c:f>
              <c:strCache>
                <c:ptCount val="1"/>
                <c:pt idx="0">
                  <c:v>第三款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'提要'!$E$10:$E$19</c:f>
              <c:numCache/>
            </c:numRef>
          </c:cat>
          <c:val>
            <c:numRef>
              <c:f>'提要'!$H$10:$H$19</c:f>
              <c:numCache/>
            </c:numRef>
          </c:val>
          <c:shape val="cone"/>
        </c:ser>
        <c:shape val="cone"/>
        <c:axId val="53499971"/>
        <c:axId val="11737692"/>
      </c:bar3DChart>
      <c:catAx>
        <c:axId val="53499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年底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1737692"/>
        <c:crosses val="autoZero"/>
        <c:auto val="1"/>
        <c:lblOffset val="100"/>
        <c:tickLblSkip val="1"/>
        <c:noMultiLvlLbl val="0"/>
      </c:catAx>
      <c:valAx>
        <c:axId val="117376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61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34999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5"/>
          <c:y val="0.404"/>
          <c:w val="0.1235"/>
          <c:h val="0.1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152400</xdr:rowOff>
    </xdr:from>
    <xdr:to>
      <xdr:col>2</xdr:col>
      <xdr:colOff>2000250</xdr:colOff>
      <xdr:row>22</xdr:row>
      <xdr:rowOff>180975</xdr:rowOff>
    </xdr:to>
    <xdr:graphicFrame>
      <xdr:nvGraphicFramePr>
        <xdr:cNvPr id="1" name="Chart 2"/>
        <xdr:cNvGraphicFramePr/>
      </xdr:nvGraphicFramePr>
      <xdr:xfrm>
        <a:off x="38100" y="3943350"/>
        <a:ext cx="60769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9">
      <selection activeCell="D32" sqref="D32"/>
    </sheetView>
  </sheetViews>
  <sheetFormatPr defaultColWidth="7.00390625" defaultRowHeight="16.5"/>
  <cols>
    <col min="1" max="3" width="27.00390625" style="36" customWidth="1"/>
    <col min="4" max="4" width="7.00390625" style="36" customWidth="1"/>
    <col min="5" max="8" width="6.00390625" style="36" bestFit="1" customWidth="1"/>
    <col min="9" max="16384" width="7.00390625" style="36" customWidth="1"/>
  </cols>
  <sheetData>
    <row r="1" spans="1:3" ht="12">
      <c r="A1" s="73"/>
      <c r="B1" s="73"/>
      <c r="C1" s="74">
        <v>131</v>
      </c>
    </row>
    <row r="2" spans="1:3" ht="66">
      <c r="A2" s="171" t="s">
        <v>55</v>
      </c>
      <c r="B2" s="171"/>
      <c r="C2" s="171"/>
    </row>
    <row r="3" spans="1:3" ht="13.5" customHeight="1">
      <c r="A3" s="75"/>
      <c r="B3" s="75"/>
      <c r="C3" s="75"/>
    </row>
    <row r="4" spans="1:3" s="37" customFormat="1" ht="25.5" customHeight="1">
      <c r="A4" s="172" t="s">
        <v>4</v>
      </c>
      <c r="B4" s="172"/>
      <c r="C4" s="172"/>
    </row>
    <row r="5" spans="1:3" s="37" customFormat="1" ht="68.25" customHeight="1">
      <c r="A5" s="170" t="s">
        <v>216</v>
      </c>
      <c r="B5" s="170"/>
      <c r="C5" s="170"/>
    </row>
    <row r="6" spans="1:3" ht="19.5">
      <c r="A6" s="76"/>
      <c r="B6" s="76"/>
      <c r="C6" s="76"/>
    </row>
    <row r="7" spans="1:3" ht="25.5" customHeight="1">
      <c r="A7" s="77" t="s">
        <v>5</v>
      </c>
      <c r="B7" s="78"/>
      <c r="C7" s="78"/>
    </row>
    <row r="8" spans="1:3" ht="68.25" customHeight="1">
      <c r="A8" s="170" t="s">
        <v>217</v>
      </c>
      <c r="B8" s="170"/>
      <c r="C8" s="170"/>
    </row>
    <row r="9" spans="1:8" ht="19.5">
      <c r="A9" s="39"/>
      <c r="B9" s="39"/>
      <c r="C9" s="39"/>
      <c r="F9" s="61" t="s">
        <v>6</v>
      </c>
      <c r="G9" s="61" t="s">
        <v>7</v>
      </c>
      <c r="H9" s="61" t="s">
        <v>8</v>
      </c>
    </row>
    <row r="10" spans="1:8" ht="19.5">
      <c r="A10" s="39"/>
      <c r="B10" s="39"/>
      <c r="C10" s="39"/>
      <c r="E10" s="60">
        <v>98</v>
      </c>
      <c r="F10" s="65">
        <v>19</v>
      </c>
      <c r="G10" s="65">
        <v>75</v>
      </c>
      <c r="H10" s="65">
        <v>242</v>
      </c>
    </row>
    <row r="11" spans="1:8" ht="19.5">
      <c r="A11" s="39"/>
      <c r="B11" s="39"/>
      <c r="C11" s="39"/>
      <c r="E11" s="60">
        <v>99</v>
      </c>
      <c r="F11" s="65">
        <v>20</v>
      </c>
      <c r="G11" s="65">
        <v>133</v>
      </c>
      <c r="H11" s="65">
        <v>213</v>
      </c>
    </row>
    <row r="12" spans="1:8" ht="19.5">
      <c r="A12" s="39"/>
      <c r="B12" s="39"/>
      <c r="C12" s="39"/>
      <c r="E12" s="60">
        <v>100</v>
      </c>
      <c r="F12" s="65">
        <v>20</v>
      </c>
      <c r="G12" s="65">
        <v>133</v>
      </c>
      <c r="H12" s="65">
        <v>215</v>
      </c>
    </row>
    <row r="13" spans="1:8" ht="19.5">
      <c r="A13" s="39"/>
      <c r="B13" s="39"/>
      <c r="C13" s="39"/>
      <c r="E13" s="36">
        <v>101</v>
      </c>
      <c r="F13" s="65">
        <v>17</v>
      </c>
      <c r="G13" s="65">
        <v>171</v>
      </c>
      <c r="H13" s="65">
        <v>254</v>
      </c>
    </row>
    <row r="14" spans="1:8" ht="19.5">
      <c r="A14" s="39"/>
      <c r="B14" s="39"/>
      <c r="C14" s="39"/>
      <c r="E14" s="60">
        <v>102</v>
      </c>
      <c r="F14" s="65">
        <v>16</v>
      </c>
      <c r="G14" s="65">
        <v>81</v>
      </c>
      <c r="H14" s="65">
        <v>195</v>
      </c>
    </row>
    <row r="15" spans="1:8" ht="19.5">
      <c r="A15" s="39"/>
      <c r="B15" s="39"/>
      <c r="C15" s="39"/>
      <c r="E15" s="60">
        <v>103</v>
      </c>
      <c r="F15" s="65">
        <v>14</v>
      </c>
      <c r="G15" s="65">
        <v>105</v>
      </c>
      <c r="H15" s="65">
        <v>305</v>
      </c>
    </row>
    <row r="16" spans="1:8" ht="19.5">
      <c r="A16" s="39"/>
      <c r="B16" s="39"/>
      <c r="C16" s="39"/>
      <c r="E16" s="60">
        <v>104</v>
      </c>
      <c r="F16" s="65">
        <v>13</v>
      </c>
      <c r="G16" s="65">
        <v>103</v>
      </c>
      <c r="H16" s="65">
        <v>305</v>
      </c>
    </row>
    <row r="17" spans="1:8" ht="19.5">
      <c r="A17" s="39"/>
      <c r="B17" s="39"/>
      <c r="C17" s="39"/>
      <c r="E17" s="60">
        <v>105</v>
      </c>
      <c r="F17" s="65">
        <v>12</v>
      </c>
      <c r="G17" s="65">
        <v>104</v>
      </c>
      <c r="H17" s="65">
        <v>262</v>
      </c>
    </row>
    <row r="18" spans="1:8" ht="19.5">
      <c r="A18" s="39"/>
      <c r="B18" s="39"/>
      <c r="C18" s="39"/>
      <c r="E18" s="60">
        <v>106</v>
      </c>
      <c r="F18" s="65">
        <v>7</v>
      </c>
      <c r="G18" s="65">
        <v>71</v>
      </c>
      <c r="H18" s="65">
        <v>304</v>
      </c>
    </row>
    <row r="19" spans="1:8" ht="19.5">
      <c r="A19" s="39"/>
      <c r="B19" s="39"/>
      <c r="C19" s="39"/>
      <c r="E19" s="60">
        <v>107</v>
      </c>
      <c r="F19" s="65">
        <v>6</v>
      </c>
      <c r="G19" s="65">
        <v>46</v>
      </c>
      <c r="H19" s="65">
        <v>287</v>
      </c>
    </row>
    <row r="20" spans="1:8" ht="19.5">
      <c r="A20" s="39"/>
      <c r="B20" s="39"/>
      <c r="C20" s="39"/>
      <c r="E20" s="60"/>
      <c r="F20" s="65"/>
      <c r="G20" s="65"/>
      <c r="H20" s="65"/>
    </row>
    <row r="21" spans="1:8" ht="19.5">
      <c r="A21" s="39"/>
      <c r="B21" s="39"/>
      <c r="C21" s="39"/>
      <c r="E21" s="60"/>
      <c r="F21" s="65"/>
      <c r="G21" s="65"/>
      <c r="H21" s="65"/>
    </row>
    <row r="22" spans="1:8" ht="19.5">
      <c r="A22" s="39"/>
      <c r="B22" s="39"/>
      <c r="C22" s="39"/>
      <c r="E22" s="60"/>
      <c r="F22" s="65"/>
      <c r="G22" s="65"/>
      <c r="H22" s="65"/>
    </row>
    <row r="23" spans="1:8" ht="19.5">
      <c r="A23" s="39"/>
      <c r="B23" s="39"/>
      <c r="C23" s="39"/>
      <c r="E23" s="60"/>
      <c r="F23" s="65"/>
      <c r="G23" s="65"/>
      <c r="H23" s="65"/>
    </row>
    <row r="24" spans="1:8" ht="19.5">
      <c r="A24" s="39"/>
      <c r="B24" s="39"/>
      <c r="C24" s="39"/>
      <c r="F24" s="65"/>
      <c r="G24" s="65"/>
      <c r="H24" s="65"/>
    </row>
    <row r="25" spans="1:3" ht="25.5" customHeight="1">
      <c r="A25" s="79" t="s">
        <v>3</v>
      </c>
      <c r="B25" s="78"/>
      <c r="C25" s="78"/>
    </row>
    <row r="26" spans="1:3" ht="48.75" customHeight="1">
      <c r="A26" s="169" t="s">
        <v>218</v>
      </c>
      <c r="B26" s="169"/>
      <c r="C26" s="169"/>
    </row>
    <row r="27" spans="1:3" ht="12">
      <c r="A27" s="38"/>
      <c r="B27" s="38"/>
      <c r="C27" s="38"/>
    </row>
    <row r="28" spans="1:3" ht="12">
      <c r="A28" s="38"/>
      <c r="B28" s="38"/>
      <c r="C28" s="38"/>
    </row>
    <row r="29" spans="1:3" ht="12">
      <c r="A29" s="38"/>
      <c r="B29" s="38"/>
      <c r="C29" s="38"/>
    </row>
    <row r="30" spans="1:3" ht="12">
      <c r="A30" s="38"/>
      <c r="B30" s="38"/>
      <c r="C30" s="38"/>
    </row>
    <row r="31" spans="1:3" ht="12">
      <c r="A31" s="38"/>
      <c r="B31" s="38"/>
      <c r="C31" s="38"/>
    </row>
    <row r="32" spans="1:3" ht="12">
      <c r="A32" s="38"/>
      <c r="B32" s="38"/>
      <c r="C32" s="38"/>
    </row>
    <row r="33" spans="1:3" ht="12">
      <c r="A33" s="38"/>
      <c r="B33" s="38"/>
      <c r="C33" s="38"/>
    </row>
    <row r="34" spans="1:3" ht="12">
      <c r="A34" s="38"/>
      <c r="B34" s="38"/>
      <c r="C34" s="38"/>
    </row>
    <row r="35" spans="1:3" ht="12">
      <c r="A35" s="38"/>
      <c r="B35" s="38"/>
      <c r="C35" s="38"/>
    </row>
    <row r="36" spans="1:3" ht="12">
      <c r="A36" s="38"/>
      <c r="B36" s="38"/>
      <c r="C36" s="38"/>
    </row>
    <row r="37" spans="1:3" ht="12">
      <c r="A37" s="38"/>
      <c r="B37" s="38"/>
      <c r="C37" s="38"/>
    </row>
  </sheetData>
  <sheetProtection/>
  <mergeCells count="5">
    <mergeCell ref="A26:C26"/>
    <mergeCell ref="A8:C8"/>
    <mergeCell ref="A2:C2"/>
    <mergeCell ref="A4:C4"/>
    <mergeCell ref="A5:C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5" sqref="B15"/>
    </sheetView>
  </sheetViews>
  <sheetFormatPr defaultColWidth="9.00390625" defaultRowHeight="16.5"/>
  <cols>
    <col min="1" max="1" width="26.50390625" style="46" customWidth="1"/>
    <col min="2" max="4" width="19.375" style="3" customWidth="1"/>
  </cols>
  <sheetData>
    <row r="1" spans="1:4" s="46" customFormat="1" ht="15.75">
      <c r="A1" s="66">
        <f>'提要'!C1+1</f>
        <v>132</v>
      </c>
      <c r="B1" s="67"/>
      <c r="C1" s="67"/>
      <c r="D1" s="67"/>
    </row>
    <row r="2" spans="1:4" s="58" customFormat="1" ht="27" customHeight="1">
      <c r="A2" s="173" t="s">
        <v>139</v>
      </c>
      <c r="B2" s="174"/>
      <c r="C2" s="174"/>
      <c r="D2" s="174"/>
    </row>
    <row r="3" spans="1:4" s="58" customFormat="1" ht="19.5">
      <c r="A3" s="175" t="s">
        <v>146</v>
      </c>
      <c r="B3" s="176"/>
      <c r="C3" s="176"/>
      <c r="D3" s="176"/>
    </row>
    <row r="4" spans="1:4" s="46" customFormat="1" ht="13.5" customHeight="1" thickBot="1">
      <c r="A4" s="68"/>
      <c r="B4" s="69"/>
      <c r="C4" s="69"/>
      <c r="D4" s="69"/>
    </row>
    <row r="5" spans="1:4" s="59" customFormat="1" ht="66" customHeight="1" thickBot="1">
      <c r="A5" s="140" t="s">
        <v>144</v>
      </c>
      <c r="B5" s="138" t="s">
        <v>141</v>
      </c>
      <c r="C5" s="138" t="s">
        <v>142</v>
      </c>
      <c r="D5" s="139" t="s">
        <v>143</v>
      </c>
    </row>
    <row r="6" spans="1:4" ht="24.75" customHeight="1">
      <c r="A6" s="123" t="s">
        <v>59</v>
      </c>
      <c r="B6" s="132">
        <v>29</v>
      </c>
      <c r="C6" s="132">
        <v>25</v>
      </c>
      <c r="D6" s="132">
        <v>1530</v>
      </c>
    </row>
    <row r="7" spans="1:4" ht="24.75" customHeight="1">
      <c r="A7" s="123" t="s">
        <v>60</v>
      </c>
      <c r="B7" s="132">
        <v>29</v>
      </c>
      <c r="C7" s="132">
        <v>10</v>
      </c>
      <c r="D7" s="132">
        <v>481</v>
      </c>
    </row>
    <row r="8" spans="1:4" ht="24.75" customHeight="1">
      <c r="A8" s="123" t="s">
        <v>67</v>
      </c>
      <c r="B8" s="132">
        <v>29</v>
      </c>
      <c r="C8" s="132">
        <v>10</v>
      </c>
      <c r="D8" s="132">
        <v>501</v>
      </c>
    </row>
    <row r="9" spans="1:4" ht="24.75" customHeight="1">
      <c r="A9" s="123" t="s">
        <v>68</v>
      </c>
      <c r="B9" s="132">
        <v>30</v>
      </c>
      <c r="C9" s="132">
        <v>6</v>
      </c>
      <c r="D9" s="132">
        <v>601</v>
      </c>
    </row>
    <row r="10" spans="1:4" ht="24.75" customHeight="1">
      <c r="A10" s="123" t="s">
        <v>155</v>
      </c>
      <c r="B10" s="132">
        <v>32</v>
      </c>
      <c r="C10" s="132">
        <v>17</v>
      </c>
      <c r="D10" s="132">
        <v>1144</v>
      </c>
    </row>
    <row r="11" spans="1:4" ht="24.75" customHeight="1">
      <c r="A11" s="123" t="s">
        <v>170</v>
      </c>
      <c r="B11" s="132">
        <v>33</v>
      </c>
      <c r="C11" s="132">
        <v>18</v>
      </c>
      <c r="D11" s="132">
        <v>1199</v>
      </c>
    </row>
    <row r="12" spans="1:4" ht="24.75" customHeight="1">
      <c r="A12" s="123" t="s">
        <v>196</v>
      </c>
      <c r="B12" s="132">
        <v>33</v>
      </c>
      <c r="C12" s="132">
        <v>18</v>
      </c>
      <c r="D12" s="132">
        <v>1199</v>
      </c>
    </row>
    <row r="13" spans="1:4" ht="24.75" customHeight="1">
      <c r="A13" s="123" t="s">
        <v>211</v>
      </c>
      <c r="B13" s="132">
        <v>32</v>
      </c>
      <c r="C13" s="132">
        <v>18</v>
      </c>
      <c r="D13" s="132">
        <v>1472</v>
      </c>
    </row>
    <row r="14" spans="1:4" ht="24.75" customHeight="1">
      <c r="A14" s="123" t="s">
        <v>212</v>
      </c>
      <c r="B14" s="133">
        <v>32</v>
      </c>
      <c r="C14" s="134">
        <v>18</v>
      </c>
      <c r="D14" s="134">
        <v>1472</v>
      </c>
    </row>
    <row r="15" spans="1:4" ht="24.75" customHeight="1">
      <c r="A15" s="123" t="s">
        <v>219</v>
      </c>
      <c r="B15" s="133">
        <f aca="true" t="shared" si="0" ref="B14:D15">SUM(B16:B28)</f>
        <v>32</v>
      </c>
      <c r="C15" s="134">
        <f t="shared" si="0"/>
        <v>18</v>
      </c>
      <c r="D15" s="134">
        <f t="shared" si="0"/>
        <v>1472</v>
      </c>
    </row>
    <row r="16" spans="1:4" ht="24" customHeight="1">
      <c r="A16" s="70" t="s">
        <v>9</v>
      </c>
      <c r="B16" s="135">
        <v>4</v>
      </c>
      <c r="C16" s="137" t="s">
        <v>140</v>
      </c>
      <c r="D16" s="136">
        <v>440</v>
      </c>
    </row>
    <row r="17" spans="1:4" ht="24" customHeight="1">
      <c r="A17" s="70" t="s">
        <v>127</v>
      </c>
      <c r="B17" s="135">
        <v>9</v>
      </c>
      <c r="C17" s="137" t="s">
        <v>140</v>
      </c>
      <c r="D17" s="136">
        <v>67</v>
      </c>
    </row>
    <row r="18" spans="1:4" ht="24" customHeight="1">
      <c r="A18" s="70" t="s">
        <v>128</v>
      </c>
      <c r="B18" s="135">
        <v>1</v>
      </c>
      <c r="C18" s="137" t="s">
        <v>140</v>
      </c>
      <c r="D18" s="136">
        <v>20</v>
      </c>
    </row>
    <row r="19" spans="1:4" ht="24" customHeight="1">
      <c r="A19" s="70" t="s">
        <v>129</v>
      </c>
      <c r="B19" s="135">
        <v>7</v>
      </c>
      <c r="C19" s="136">
        <v>7</v>
      </c>
      <c r="D19" s="136">
        <v>520</v>
      </c>
    </row>
    <row r="20" spans="1:4" ht="24" customHeight="1">
      <c r="A20" s="70" t="s">
        <v>130</v>
      </c>
      <c r="B20" s="135">
        <v>11</v>
      </c>
      <c r="C20" s="136">
        <v>11</v>
      </c>
      <c r="D20" s="136">
        <v>425</v>
      </c>
    </row>
    <row r="21" spans="1:4" ht="24" customHeight="1">
      <c r="A21" s="70" t="s">
        <v>131</v>
      </c>
      <c r="B21" s="137" t="s">
        <v>140</v>
      </c>
      <c r="C21" s="137" t="s">
        <v>140</v>
      </c>
      <c r="D21" s="137" t="s">
        <v>140</v>
      </c>
    </row>
    <row r="22" spans="1:4" ht="24" customHeight="1">
      <c r="A22" s="70" t="s">
        <v>132</v>
      </c>
      <c r="B22" s="137" t="s">
        <v>140</v>
      </c>
      <c r="C22" s="137" t="s">
        <v>140</v>
      </c>
      <c r="D22" s="137" t="s">
        <v>140</v>
      </c>
    </row>
    <row r="23" spans="1:4" ht="24" customHeight="1">
      <c r="A23" s="70" t="s">
        <v>133</v>
      </c>
      <c r="B23" s="137" t="s">
        <v>140</v>
      </c>
      <c r="C23" s="137" t="s">
        <v>140</v>
      </c>
      <c r="D23" s="137" t="s">
        <v>140</v>
      </c>
    </row>
    <row r="24" spans="1:4" ht="24" customHeight="1">
      <c r="A24" s="70" t="s">
        <v>138</v>
      </c>
      <c r="B24" s="137" t="s">
        <v>140</v>
      </c>
      <c r="C24" s="137" t="s">
        <v>140</v>
      </c>
      <c r="D24" s="137" t="s">
        <v>140</v>
      </c>
    </row>
    <row r="25" spans="1:4" ht="24" customHeight="1">
      <c r="A25" s="70" t="s">
        <v>134</v>
      </c>
      <c r="B25" s="137" t="s">
        <v>140</v>
      </c>
      <c r="C25" s="137" t="s">
        <v>140</v>
      </c>
      <c r="D25" s="137" t="s">
        <v>140</v>
      </c>
    </row>
    <row r="26" spans="1:4" ht="24" customHeight="1">
      <c r="A26" s="70" t="s">
        <v>135</v>
      </c>
      <c r="B26" s="137" t="s">
        <v>140</v>
      </c>
      <c r="C26" s="137" t="s">
        <v>140</v>
      </c>
      <c r="D26" s="137" t="s">
        <v>140</v>
      </c>
    </row>
    <row r="27" spans="1:4" ht="24" customHeight="1">
      <c r="A27" s="70" t="s">
        <v>136</v>
      </c>
      <c r="B27" s="137" t="s">
        <v>140</v>
      </c>
      <c r="C27" s="137" t="s">
        <v>140</v>
      </c>
      <c r="D27" s="137" t="s">
        <v>140</v>
      </c>
    </row>
    <row r="28" spans="1:4" ht="24" customHeight="1">
      <c r="A28" s="70" t="s">
        <v>137</v>
      </c>
      <c r="B28" s="137" t="s">
        <v>140</v>
      </c>
      <c r="C28" s="137" t="s">
        <v>140</v>
      </c>
      <c r="D28" s="137" t="s">
        <v>140</v>
      </c>
    </row>
    <row r="29" spans="1:4" ht="4.5" customHeight="1" thickBot="1">
      <c r="A29" s="62"/>
      <c r="B29" s="34"/>
      <c r="C29" s="34"/>
      <c r="D29" s="34"/>
    </row>
    <row r="30" spans="1:4" ht="15.75">
      <c r="A30" s="72" t="s">
        <v>151</v>
      </c>
      <c r="B30" s="71"/>
      <c r="C30" s="71"/>
      <c r="D30" s="71"/>
    </row>
  </sheetData>
  <sheetProtection/>
  <mergeCells count="2">
    <mergeCell ref="A2:D2"/>
    <mergeCell ref="A3:D3"/>
  </mergeCells>
  <printOptions horizontalCentered="1"/>
  <pageMargins left="0.7874015748031497" right="0.7874015748031497" top="0.7874015748031497" bottom="0" header="0.5118110236220472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19" sqref="M19"/>
    </sheetView>
  </sheetViews>
  <sheetFormatPr defaultColWidth="9.00390625" defaultRowHeight="16.5"/>
  <cols>
    <col min="1" max="1" width="11.00390625" style="48" customWidth="1"/>
    <col min="2" max="2" width="8.25390625" style="0" customWidth="1"/>
    <col min="3" max="3" width="9.00390625" style="8" bestFit="1" customWidth="1"/>
    <col min="4" max="4" width="6.25390625" style="0" bestFit="1" customWidth="1"/>
    <col min="6" max="6" width="8.25390625" style="0" customWidth="1"/>
    <col min="7" max="7" width="5.625" style="0" bestFit="1" customWidth="1"/>
    <col min="8" max="8" width="8.25390625" style="0" customWidth="1"/>
    <col min="9" max="9" width="5.625" style="11" bestFit="1" customWidth="1"/>
    <col min="10" max="10" width="8.25390625" style="0" customWidth="1"/>
    <col min="11" max="11" width="5.625" style="0" customWidth="1"/>
    <col min="12" max="12" width="9.25390625" style="0" bestFit="1" customWidth="1"/>
  </cols>
  <sheetData>
    <row r="1" spans="1:11" s="46" customFormat="1" ht="15.75">
      <c r="A1" s="66"/>
      <c r="C1" s="47"/>
      <c r="I1" s="11"/>
      <c r="J1" s="177">
        <f>'10-1'!A1+1</f>
        <v>133</v>
      </c>
      <c r="K1" s="177"/>
    </row>
    <row r="2" spans="1:16" s="48" customFormat="1" ht="21.75">
      <c r="A2" s="179" t="s">
        <v>145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52"/>
      <c r="M2" s="52"/>
      <c r="N2" s="52"/>
      <c r="O2" s="52"/>
      <c r="P2" s="52"/>
    </row>
    <row r="3" spans="1:16" s="48" customFormat="1" ht="19.5">
      <c r="A3" s="178" t="s">
        <v>157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52"/>
      <c r="M3" s="52"/>
      <c r="N3" s="52"/>
      <c r="O3" s="52"/>
      <c r="P3" s="52"/>
    </row>
    <row r="4" spans="1:16" s="46" customFormat="1" ht="12.75" customHeight="1" thickBot="1">
      <c r="A4" s="82" t="s">
        <v>10</v>
      </c>
      <c r="B4" s="55"/>
      <c r="C4" s="56"/>
      <c r="D4" s="55"/>
      <c r="E4" s="55"/>
      <c r="F4" s="55"/>
      <c r="G4" s="55"/>
      <c r="H4" s="55"/>
      <c r="I4" s="55"/>
      <c r="J4" s="55"/>
      <c r="K4" s="80"/>
      <c r="L4" s="53"/>
      <c r="M4" s="53"/>
      <c r="N4" s="53"/>
      <c r="O4" s="53"/>
      <c r="P4" s="53"/>
    </row>
    <row r="5" spans="1:16" s="46" customFormat="1" ht="31.5" customHeight="1">
      <c r="A5" s="184" t="s">
        <v>11</v>
      </c>
      <c r="B5" s="183" t="s">
        <v>16</v>
      </c>
      <c r="C5" s="182"/>
      <c r="D5" s="182"/>
      <c r="E5" s="181"/>
      <c r="F5" s="180" t="s">
        <v>148</v>
      </c>
      <c r="G5" s="181"/>
      <c r="H5" s="180" t="s">
        <v>149</v>
      </c>
      <c r="I5" s="181"/>
      <c r="J5" s="180" t="s">
        <v>150</v>
      </c>
      <c r="K5" s="182"/>
      <c r="L5" s="54"/>
      <c r="M5" s="54"/>
      <c r="N5" s="54"/>
      <c r="O5" s="54"/>
      <c r="P5" s="54"/>
    </row>
    <row r="6" spans="1:16" s="46" customFormat="1" ht="48" customHeight="1" thickBot="1">
      <c r="A6" s="185"/>
      <c r="B6" s="83" t="s">
        <v>12</v>
      </c>
      <c r="C6" s="84" t="s">
        <v>14</v>
      </c>
      <c r="D6" s="83" t="s">
        <v>13</v>
      </c>
      <c r="E6" s="84" t="s">
        <v>15</v>
      </c>
      <c r="F6" s="83" t="s">
        <v>124</v>
      </c>
      <c r="G6" s="83" t="s">
        <v>125</v>
      </c>
      <c r="H6" s="83" t="s">
        <v>124</v>
      </c>
      <c r="I6" s="83" t="s">
        <v>125</v>
      </c>
      <c r="J6" s="83" t="s">
        <v>124</v>
      </c>
      <c r="K6" s="148" t="s">
        <v>125</v>
      </c>
      <c r="L6" s="54"/>
      <c r="M6" s="54"/>
      <c r="N6" s="54"/>
      <c r="O6" s="54"/>
      <c r="P6" s="54"/>
    </row>
    <row r="7" spans="1:16" ht="54" customHeight="1">
      <c r="A7" s="124" t="s">
        <v>56</v>
      </c>
      <c r="B7" s="35">
        <f aca="true" t="shared" si="0" ref="B7:B13">F7+H7+J7</f>
        <v>131</v>
      </c>
      <c r="C7" s="25">
        <f>B7/3545*100</f>
        <v>3.695345557122708</v>
      </c>
      <c r="D7" s="35">
        <f aca="true" t="shared" si="1" ref="D7:D13">G7+I7+K7</f>
        <v>336</v>
      </c>
      <c r="E7" s="25">
        <f>D7/9523*100</f>
        <v>3.528299905491967</v>
      </c>
      <c r="F7" s="35">
        <v>18</v>
      </c>
      <c r="G7" s="35">
        <v>19</v>
      </c>
      <c r="H7" s="35">
        <v>26</v>
      </c>
      <c r="I7" s="35">
        <v>75</v>
      </c>
      <c r="J7" s="35">
        <v>87</v>
      </c>
      <c r="K7" s="35">
        <v>242</v>
      </c>
      <c r="M7" s="1"/>
      <c r="N7" s="1"/>
      <c r="O7" s="1"/>
      <c r="P7" s="1"/>
    </row>
    <row r="8" spans="1:11" ht="54" customHeight="1">
      <c r="A8" s="124" t="s">
        <v>61</v>
      </c>
      <c r="B8" s="27">
        <f t="shared" si="0"/>
        <v>146</v>
      </c>
      <c r="C8" s="25">
        <f>B8/3572*100</f>
        <v>4.087346024636059</v>
      </c>
      <c r="D8" s="26">
        <f t="shared" si="1"/>
        <v>366</v>
      </c>
      <c r="E8" s="25">
        <f>D8/9329*100</f>
        <v>3.9232500803944683</v>
      </c>
      <c r="F8" s="26">
        <v>19</v>
      </c>
      <c r="G8" s="26">
        <v>20</v>
      </c>
      <c r="H8" s="26">
        <v>40</v>
      </c>
      <c r="I8" s="26">
        <v>133</v>
      </c>
      <c r="J8" s="26">
        <v>87</v>
      </c>
      <c r="K8" s="26">
        <v>213</v>
      </c>
    </row>
    <row r="9" spans="1:11" ht="54" customHeight="1">
      <c r="A9" s="124" t="s">
        <v>65</v>
      </c>
      <c r="B9" s="27">
        <f t="shared" si="0"/>
        <v>147</v>
      </c>
      <c r="C9" s="25">
        <f>B9/3633*100</f>
        <v>4.046242774566474</v>
      </c>
      <c r="D9" s="26">
        <f t="shared" si="1"/>
        <v>368</v>
      </c>
      <c r="E9" s="25">
        <f>D9/9222*100</f>
        <v>3.9904576013879853</v>
      </c>
      <c r="F9" s="26">
        <v>19</v>
      </c>
      <c r="G9" s="26">
        <v>20</v>
      </c>
      <c r="H9" s="26">
        <v>40</v>
      </c>
      <c r="I9" s="26">
        <v>133</v>
      </c>
      <c r="J9" s="26">
        <v>88</v>
      </c>
      <c r="K9" s="26">
        <v>215</v>
      </c>
    </row>
    <row r="10" spans="1:11" ht="54" customHeight="1">
      <c r="A10" s="124" t="s">
        <v>69</v>
      </c>
      <c r="B10" s="27">
        <f t="shared" si="0"/>
        <v>170</v>
      </c>
      <c r="C10" s="25">
        <f>B10/3727*100</f>
        <v>4.561309364099812</v>
      </c>
      <c r="D10" s="26">
        <f t="shared" si="1"/>
        <v>442</v>
      </c>
      <c r="E10" s="25">
        <f>D10/9108*100</f>
        <v>4.852876592007027</v>
      </c>
      <c r="F10" s="26">
        <v>16</v>
      </c>
      <c r="G10" s="26">
        <v>17</v>
      </c>
      <c r="H10" s="26">
        <v>52</v>
      </c>
      <c r="I10" s="26">
        <v>171</v>
      </c>
      <c r="J10" s="26">
        <v>102</v>
      </c>
      <c r="K10" s="26">
        <v>254</v>
      </c>
    </row>
    <row r="11" spans="1:11" ht="54" customHeight="1">
      <c r="A11" s="124" t="s">
        <v>126</v>
      </c>
      <c r="B11" s="27">
        <f t="shared" si="0"/>
        <v>120</v>
      </c>
      <c r="C11" s="25">
        <f>B11/3734*100</f>
        <v>3.2137118371719335</v>
      </c>
      <c r="D11" s="26">
        <f t="shared" si="1"/>
        <v>292</v>
      </c>
      <c r="E11" s="25">
        <f>D11/8992*100</f>
        <v>3.2473309608540926</v>
      </c>
      <c r="F11" s="26">
        <v>15</v>
      </c>
      <c r="G11" s="26">
        <v>16</v>
      </c>
      <c r="H11" s="26">
        <v>34</v>
      </c>
      <c r="I11" s="26">
        <v>81</v>
      </c>
      <c r="J11" s="26">
        <v>71</v>
      </c>
      <c r="K11" s="26">
        <v>195</v>
      </c>
    </row>
    <row r="12" spans="1:11" ht="54" customHeight="1">
      <c r="A12" s="124" t="s">
        <v>156</v>
      </c>
      <c r="B12" s="27">
        <f t="shared" si="0"/>
        <v>183</v>
      </c>
      <c r="C12" s="25">
        <f>B12/3750*100</f>
        <v>4.88</v>
      </c>
      <c r="D12" s="26">
        <f t="shared" si="1"/>
        <v>424</v>
      </c>
      <c r="E12" s="25">
        <f>D12/9000*100</f>
        <v>4.711111111111111</v>
      </c>
      <c r="F12" s="26">
        <v>14</v>
      </c>
      <c r="G12" s="26">
        <v>14</v>
      </c>
      <c r="H12" s="26">
        <v>51</v>
      </c>
      <c r="I12" s="26">
        <v>105</v>
      </c>
      <c r="J12" s="26">
        <v>118</v>
      </c>
      <c r="K12" s="26">
        <v>305</v>
      </c>
    </row>
    <row r="13" spans="1:11" ht="54" customHeight="1">
      <c r="A13" s="124" t="s">
        <v>171</v>
      </c>
      <c r="B13" s="27">
        <f t="shared" si="0"/>
        <v>179</v>
      </c>
      <c r="C13" s="25">
        <f>B13/3771*100</f>
        <v>4.746751524794484</v>
      </c>
      <c r="D13" s="26">
        <f t="shared" si="1"/>
        <v>421</v>
      </c>
      <c r="E13" s="25">
        <f>D13/8847*100</f>
        <v>4.758675257149316</v>
      </c>
      <c r="F13" s="26">
        <v>13</v>
      </c>
      <c r="G13" s="26">
        <v>13</v>
      </c>
      <c r="H13" s="26">
        <v>50</v>
      </c>
      <c r="I13" s="26">
        <v>103</v>
      </c>
      <c r="J13" s="26">
        <v>116</v>
      </c>
      <c r="K13" s="26">
        <v>305</v>
      </c>
    </row>
    <row r="14" spans="1:11" ht="54" customHeight="1">
      <c r="A14" s="124" t="s">
        <v>197</v>
      </c>
      <c r="B14" s="26">
        <v>166</v>
      </c>
      <c r="C14" s="161">
        <f>B14/3771*100</f>
        <v>4.4020153805356665</v>
      </c>
      <c r="D14" s="162">
        <f>G14+I14+K14</f>
        <v>378</v>
      </c>
      <c r="E14" s="161">
        <f>D14/8686*100</f>
        <v>4.351830531890399</v>
      </c>
      <c r="F14" s="26">
        <v>12</v>
      </c>
      <c r="G14" s="26">
        <v>12</v>
      </c>
      <c r="H14" s="26">
        <v>47</v>
      </c>
      <c r="I14" s="26">
        <v>104</v>
      </c>
      <c r="J14" s="26">
        <v>107</v>
      </c>
      <c r="K14" s="26">
        <v>262</v>
      </c>
    </row>
    <row r="15" spans="1:11" ht="54" customHeight="1">
      <c r="A15" s="124" t="s">
        <v>210</v>
      </c>
      <c r="B15" s="26">
        <v>169</v>
      </c>
      <c r="C15" s="161">
        <v>4.49</v>
      </c>
      <c r="D15" s="162">
        <v>382</v>
      </c>
      <c r="E15" s="161">
        <v>4.49</v>
      </c>
      <c r="F15" s="26">
        <v>7</v>
      </c>
      <c r="G15" s="26">
        <v>7</v>
      </c>
      <c r="H15" s="26">
        <v>38</v>
      </c>
      <c r="I15" s="26">
        <v>71</v>
      </c>
      <c r="J15" s="26">
        <v>124</v>
      </c>
      <c r="K15" s="26">
        <v>304</v>
      </c>
    </row>
    <row r="16" spans="1:11" ht="54" customHeight="1">
      <c r="A16" s="124" t="s">
        <v>220</v>
      </c>
      <c r="B16" s="26">
        <v>160</v>
      </c>
      <c r="C16" s="161">
        <v>4.25</v>
      </c>
      <c r="D16" s="162">
        <v>339</v>
      </c>
      <c r="E16" s="161">
        <v>4</v>
      </c>
      <c r="F16" s="26">
        <v>6</v>
      </c>
      <c r="G16" s="26">
        <v>6</v>
      </c>
      <c r="H16" s="26">
        <v>32</v>
      </c>
      <c r="I16" s="26">
        <v>46</v>
      </c>
      <c r="J16" s="26">
        <v>122</v>
      </c>
      <c r="K16" s="26">
        <v>287</v>
      </c>
    </row>
    <row r="17" spans="1:16" ht="12" customHeight="1" thickBot="1">
      <c r="A17" s="63"/>
      <c r="B17" s="32"/>
      <c r="C17" s="28"/>
      <c r="D17" s="32"/>
      <c r="E17" s="28"/>
      <c r="F17" s="33"/>
      <c r="G17" s="33"/>
      <c r="H17" s="33"/>
      <c r="I17" s="33"/>
      <c r="J17" s="33"/>
      <c r="K17" s="33"/>
      <c r="M17" s="1"/>
      <c r="N17" s="1"/>
      <c r="O17" s="1"/>
      <c r="P17" s="1"/>
    </row>
    <row r="18" spans="1:11" ht="19.5">
      <c r="A18" s="10" t="s">
        <v>152</v>
      </c>
      <c r="B18" s="1"/>
      <c r="C18" s="7"/>
      <c r="D18" s="1"/>
      <c r="E18" s="1"/>
      <c r="F18" s="1"/>
      <c r="G18" s="1"/>
      <c r="H18" s="1"/>
      <c r="I18" s="10"/>
      <c r="J18" s="1"/>
      <c r="K18" s="1"/>
    </row>
    <row r="19" ht="15.75">
      <c r="A19" s="10"/>
    </row>
  </sheetData>
  <sheetProtection/>
  <mergeCells count="8">
    <mergeCell ref="J1:K1"/>
    <mergeCell ref="A3:K3"/>
    <mergeCell ref="A2:K2"/>
    <mergeCell ref="F5:G5"/>
    <mergeCell ref="H5:I5"/>
    <mergeCell ref="J5:K5"/>
    <mergeCell ref="B5:E5"/>
    <mergeCell ref="A5:A6"/>
  </mergeCells>
  <printOptions horizontalCentered="1"/>
  <pageMargins left="0.7874015748031497" right="0.7874015748031497" top="0.7874015748031497" bottom="0" header="0.5118110236220472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5" sqref="B15"/>
    </sheetView>
  </sheetViews>
  <sheetFormatPr defaultColWidth="9.00390625" defaultRowHeight="16.5"/>
  <cols>
    <col min="1" max="1" width="11.375" style="46" customWidth="1"/>
    <col min="2" max="2" width="10.25390625" style="0" customWidth="1"/>
    <col min="3" max="3" width="9.50390625" style="8" customWidth="1"/>
    <col min="4" max="4" width="11.50390625" style="0" customWidth="1"/>
    <col min="5" max="6" width="10.625" style="0" customWidth="1"/>
    <col min="7" max="7" width="9.875" style="0" customWidth="1"/>
    <col min="8" max="9" width="9.75390625" style="0" customWidth="1"/>
    <col min="10" max="10" width="11.25390625" style="0" bestFit="1" customWidth="1"/>
    <col min="11" max="11" width="7.25390625" style="0" bestFit="1" customWidth="1"/>
    <col min="12" max="13" width="7.50390625" style="0" bestFit="1" customWidth="1"/>
    <col min="14" max="14" width="8.75390625" style="0" bestFit="1" customWidth="1"/>
    <col min="15" max="15" width="9.50390625" style="0" bestFit="1" customWidth="1"/>
    <col min="16" max="16" width="10.50390625" style="0" bestFit="1" customWidth="1"/>
    <col min="17" max="17" width="9.625" style="0" customWidth="1"/>
  </cols>
  <sheetData>
    <row r="1" spans="1:17" s="42" customFormat="1" ht="12.75" customHeight="1">
      <c r="A1" s="66">
        <f>'10-1'!A1+2</f>
        <v>134</v>
      </c>
      <c r="C1" s="90"/>
      <c r="P1" s="177">
        <f>A1+1</f>
        <v>135</v>
      </c>
      <c r="Q1" s="177"/>
    </row>
    <row r="2" spans="1:17" s="48" customFormat="1" ht="21.75">
      <c r="A2" s="186" t="s">
        <v>147</v>
      </c>
      <c r="B2" s="186"/>
      <c r="C2" s="186"/>
      <c r="D2" s="186"/>
      <c r="E2" s="186"/>
      <c r="F2" s="186"/>
      <c r="G2" s="186"/>
      <c r="H2" s="186"/>
      <c r="I2" s="187" t="s">
        <v>153</v>
      </c>
      <c r="J2" s="187"/>
      <c r="K2" s="187"/>
      <c r="L2" s="187"/>
      <c r="M2" s="187"/>
      <c r="N2" s="187"/>
      <c r="O2" s="187"/>
      <c r="P2" s="187"/>
      <c r="Q2" s="187"/>
    </row>
    <row r="3" spans="1:17" s="42" customFormat="1" ht="14.25" customHeight="1" thickBot="1">
      <c r="A3" s="86" t="s">
        <v>18</v>
      </c>
      <c r="B3" s="88"/>
      <c r="C3" s="89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98" t="s">
        <v>19</v>
      </c>
    </row>
    <row r="4" spans="1:17" s="48" customFormat="1" ht="50.25" customHeight="1">
      <c r="A4" s="184" t="s">
        <v>11</v>
      </c>
      <c r="B4" s="189" t="s">
        <v>166</v>
      </c>
      <c r="C4" s="191" t="s">
        <v>33</v>
      </c>
      <c r="D4" s="91" t="s">
        <v>114</v>
      </c>
      <c r="E4" s="91" t="s">
        <v>123</v>
      </c>
      <c r="F4" s="91" t="s">
        <v>115</v>
      </c>
      <c r="G4" s="97" t="s">
        <v>116</v>
      </c>
      <c r="H4" s="143" t="s">
        <v>117</v>
      </c>
      <c r="I4" s="99" t="s">
        <v>118</v>
      </c>
      <c r="J4" s="99" t="s">
        <v>119</v>
      </c>
      <c r="K4" s="91" t="s">
        <v>120</v>
      </c>
      <c r="L4" s="91" t="s">
        <v>121</v>
      </c>
      <c r="M4" s="91" t="s">
        <v>0</v>
      </c>
      <c r="N4" s="91" t="s">
        <v>17</v>
      </c>
      <c r="O4" s="92" t="s">
        <v>20</v>
      </c>
      <c r="P4" s="91" t="s">
        <v>173</v>
      </c>
      <c r="Q4" s="93" t="s">
        <v>34</v>
      </c>
    </row>
    <row r="5" spans="1:17" s="48" customFormat="1" ht="69" customHeight="1" thickBot="1">
      <c r="A5" s="188"/>
      <c r="B5" s="190"/>
      <c r="C5" s="192"/>
      <c r="D5" s="85" t="s">
        <v>21</v>
      </c>
      <c r="E5" s="85" t="s">
        <v>22</v>
      </c>
      <c r="F5" s="85" t="s">
        <v>23</v>
      </c>
      <c r="G5" s="85" t="s">
        <v>24</v>
      </c>
      <c r="H5" s="141" t="s">
        <v>25</v>
      </c>
      <c r="I5" s="142" t="s">
        <v>26</v>
      </c>
      <c r="J5" s="125" t="s">
        <v>27</v>
      </c>
      <c r="K5" s="94" t="s">
        <v>28</v>
      </c>
      <c r="L5" s="95" t="s">
        <v>122</v>
      </c>
      <c r="M5" s="94" t="s">
        <v>29</v>
      </c>
      <c r="N5" s="95" t="s">
        <v>30</v>
      </c>
      <c r="O5" s="95" t="s">
        <v>31</v>
      </c>
      <c r="P5" s="95" t="s">
        <v>174</v>
      </c>
      <c r="Q5" s="96" t="s">
        <v>32</v>
      </c>
    </row>
    <row r="6" spans="1:17" ht="53.25" customHeight="1">
      <c r="A6" s="81" t="s">
        <v>57</v>
      </c>
      <c r="B6" s="30">
        <v>894</v>
      </c>
      <c r="C6" s="51">
        <v>9.39</v>
      </c>
      <c r="D6" s="19">
        <v>70</v>
      </c>
      <c r="E6" s="19">
        <v>74</v>
      </c>
      <c r="F6" s="19">
        <v>5</v>
      </c>
      <c r="G6" s="19">
        <v>372</v>
      </c>
      <c r="H6" s="19">
        <v>128</v>
      </c>
      <c r="I6" s="19">
        <v>72</v>
      </c>
      <c r="J6" s="19">
        <v>2</v>
      </c>
      <c r="K6" s="19">
        <v>3</v>
      </c>
      <c r="L6" s="19">
        <v>23</v>
      </c>
      <c r="M6" s="19">
        <v>0</v>
      </c>
      <c r="N6" s="19">
        <v>61</v>
      </c>
      <c r="O6" s="19">
        <v>81</v>
      </c>
      <c r="P6" s="19">
        <v>0</v>
      </c>
      <c r="Q6" s="19">
        <v>3</v>
      </c>
    </row>
    <row r="7" spans="1:18" ht="53.25" customHeight="1">
      <c r="A7" s="81" t="s">
        <v>62</v>
      </c>
      <c r="B7" s="19">
        <v>952</v>
      </c>
      <c r="C7" s="29">
        <v>10.2</v>
      </c>
      <c r="D7" s="19">
        <v>67</v>
      </c>
      <c r="E7" s="19">
        <v>74</v>
      </c>
      <c r="F7" s="19">
        <v>6</v>
      </c>
      <c r="G7" s="19">
        <v>388</v>
      </c>
      <c r="H7" s="19">
        <v>139</v>
      </c>
      <c r="I7" s="19">
        <v>80</v>
      </c>
      <c r="J7" s="19">
        <v>3</v>
      </c>
      <c r="K7" s="19">
        <v>2</v>
      </c>
      <c r="L7" s="19">
        <v>26</v>
      </c>
      <c r="M7" s="19">
        <v>1</v>
      </c>
      <c r="N7" s="19">
        <v>62</v>
      </c>
      <c r="O7" s="19">
        <v>100</v>
      </c>
      <c r="P7" s="19">
        <v>0</v>
      </c>
      <c r="Q7" s="19">
        <v>4</v>
      </c>
      <c r="R7" s="10"/>
    </row>
    <row r="8" spans="1:18" ht="53.25" customHeight="1">
      <c r="A8" s="81" t="s">
        <v>66</v>
      </c>
      <c r="B8" s="19">
        <v>904</v>
      </c>
      <c r="C8" s="29">
        <v>9.8</v>
      </c>
      <c r="D8" s="19">
        <v>62</v>
      </c>
      <c r="E8" s="19">
        <v>74</v>
      </c>
      <c r="F8" s="19">
        <v>5</v>
      </c>
      <c r="G8" s="19">
        <v>363</v>
      </c>
      <c r="H8" s="19">
        <v>134</v>
      </c>
      <c r="I8" s="19">
        <v>78</v>
      </c>
      <c r="J8" s="19">
        <v>3</v>
      </c>
      <c r="K8" s="19">
        <v>3</v>
      </c>
      <c r="L8" s="19">
        <v>25</v>
      </c>
      <c r="M8" s="19">
        <v>1</v>
      </c>
      <c r="N8" s="19">
        <v>59</v>
      </c>
      <c r="O8" s="19">
        <v>94</v>
      </c>
      <c r="P8" s="19">
        <v>0</v>
      </c>
      <c r="Q8" s="19">
        <v>3</v>
      </c>
      <c r="R8" s="10"/>
    </row>
    <row r="9" spans="1:18" ht="53.25" customHeight="1">
      <c r="A9" s="81" t="s">
        <v>70</v>
      </c>
      <c r="B9" s="19">
        <v>806</v>
      </c>
      <c r="C9" s="29">
        <v>8.85</v>
      </c>
      <c r="D9" s="19">
        <v>51</v>
      </c>
      <c r="E9" s="19">
        <v>63</v>
      </c>
      <c r="F9" s="19">
        <v>6</v>
      </c>
      <c r="G9" s="19">
        <v>308</v>
      </c>
      <c r="H9" s="19">
        <v>124</v>
      </c>
      <c r="I9" s="19">
        <v>73</v>
      </c>
      <c r="J9" s="19">
        <v>3</v>
      </c>
      <c r="K9" s="19">
        <v>4</v>
      </c>
      <c r="L9" s="19">
        <v>34</v>
      </c>
      <c r="M9" s="19">
        <v>1</v>
      </c>
      <c r="N9" s="19">
        <v>51</v>
      </c>
      <c r="O9" s="19">
        <v>84</v>
      </c>
      <c r="P9" s="19">
        <v>0</v>
      </c>
      <c r="Q9" s="19">
        <v>4</v>
      </c>
      <c r="R9" s="10"/>
    </row>
    <row r="10" spans="1:18" ht="53.25" customHeight="1">
      <c r="A10" s="81" t="s">
        <v>71</v>
      </c>
      <c r="B10" s="19">
        <v>653</v>
      </c>
      <c r="C10" s="29">
        <v>7.26</v>
      </c>
      <c r="D10" s="19">
        <f>22+25</f>
        <v>47</v>
      </c>
      <c r="E10" s="19">
        <f>31+22+1</f>
        <v>54</v>
      </c>
      <c r="F10" s="19">
        <v>5</v>
      </c>
      <c r="G10" s="19">
        <f>158+116</f>
        <v>274</v>
      </c>
      <c r="H10" s="19">
        <f>73+36</f>
        <v>109</v>
      </c>
      <c r="I10" s="19">
        <f>29+32</f>
        <v>61</v>
      </c>
      <c r="J10" s="19">
        <v>3</v>
      </c>
      <c r="K10" s="19">
        <v>3</v>
      </c>
      <c r="L10" s="19">
        <v>8</v>
      </c>
      <c r="M10" s="19">
        <v>0</v>
      </c>
      <c r="N10" s="19">
        <f>14+16</f>
        <v>30</v>
      </c>
      <c r="O10" s="19">
        <f>32+25</f>
        <v>57</v>
      </c>
      <c r="P10" s="19">
        <v>0</v>
      </c>
      <c r="Q10" s="19">
        <v>2</v>
      </c>
      <c r="R10" s="10"/>
    </row>
    <row r="11" spans="1:18" ht="53.25" customHeight="1">
      <c r="A11" s="81" t="s">
        <v>154</v>
      </c>
      <c r="B11" s="19">
        <v>597</v>
      </c>
      <c r="C11" s="29">
        <v>6.63</v>
      </c>
      <c r="D11" s="19">
        <v>44</v>
      </c>
      <c r="E11" s="19">
        <f>24+21</f>
        <v>45</v>
      </c>
      <c r="F11" s="19">
        <f>3+1</f>
        <v>4</v>
      </c>
      <c r="G11" s="19">
        <f>146+107</f>
        <v>253</v>
      </c>
      <c r="H11" s="19">
        <f>69+35</f>
        <v>104</v>
      </c>
      <c r="I11" s="19">
        <f>28+31</f>
        <v>59</v>
      </c>
      <c r="J11" s="19">
        <f>1+1</f>
        <v>2</v>
      </c>
      <c r="K11" s="19">
        <v>1</v>
      </c>
      <c r="L11" s="19">
        <f>1+5</f>
        <v>6</v>
      </c>
      <c r="M11" s="19">
        <v>0</v>
      </c>
      <c r="N11" s="19">
        <f>12+16</f>
        <v>28</v>
      </c>
      <c r="O11" s="19">
        <f>31+19</f>
        <v>50</v>
      </c>
      <c r="P11" s="19">
        <v>0</v>
      </c>
      <c r="Q11" s="19">
        <v>1</v>
      </c>
      <c r="R11" s="10"/>
    </row>
    <row r="12" spans="1:18" ht="53.25" customHeight="1">
      <c r="A12" s="81" t="s">
        <v>172</v>
      </c>
      <c r="B12" s="19">
        <f>SUM(D12:Q12)</f>
        <v>494</v>
      </c>
      <c r="C12" s="29">
        <f>B12/8847*100</f>
        <v>5.583813722165706</v>
      </c>
      <c r="D12" s="19">
        <v>39</v>
      </c>
      <c r="E12" s="19">
        <v>37</v>
      </c>
      <c r="F12" s="19">
        <v>4</v>
      </c>
      <c r="G12" s="19">
        <f>126+96</f>
        <v>222</v>
      </c>
      <c r="H12" s="19">
        <f>49+25</f>
        <v>74</v>
      </c>
      <c r="I12" s="19">
        <f>22+29</f>
        <v>51</v>
      </c>
      <c r="J12" s="19">
        <v>1</v>
      </c>
      <c r="K12" s="19">
        <v>1</v>
      </c>
      <c r="L12" s="19">
        <v>5</v>
      </c>
      <c r="M12" s="19">
        <v>0</v>
      </c>
      <c r="N12" s="19">
        <f>9+14</f>
        <v>23</v>
      </c>
      <c r="O12" s="19">
        <f>23+13</f>
        <v>36</v>
      </c>
      <c r="P12" s="19">
        <v>1</v>
      </c>
      <c r="Q12" s="19">
        <v>0</v>
      </c>
      <c r="R12" s="10"/>
    </row>
    <row r="13" spans="1:18" ht="53.25" customHeight="1">
      <c r="A13" s="81" t="s">
        <v>195</v>
      </c>
      <c r="B13" s="19">
        <f>SUM(D13:Q13)</f>
        <v>341</v>
      </c>
      <c r="C13" s="29">
        <f>B13/8686*100</f>
        <v>3.925857702049275</v>
      </c>
      <c r="D13" s="19">
        <v>31</v>
      </c>
      <c r="E13" s="19">
        <v>29</v>
      </c>
      <c r="F13" s="19">
        <v>4</v>
      </c>
      <c r="G13" s="19">
        <f>89+79</f>
        <v>168</v>
      </c>
      <c r="H13" s="19">
        <f>22+5</f>
        <v>27</v>
      </c>
      <c r="I13" s="19">
        <f>15+27</f>
        <v>42</v>
      </c>
      <c r="J13" s="19">
        <v>1</v>
      </c>
      <c r="K13" s="19">
        <v>1</v>
      </c>
      <c r="L13" s="19">
        <v>5</v>
      </c>
      <c r="M13" s="19">
        <v>0</v>
      </c>
      <c r="N13" s="19">
        <v>10</v>
      </c>
      <c r="O13" s="19">
        <v>23</v>
      </c>
      <c r="P13" s="19">
        <v>0</v>
      </c>
      <c r="Q13" s="19">
        <v>0</v>
      </c>
      <c r="R13" s="10"/>
    </row>
    <row r="14" spans="1:18" ht="53.25" customHeight="1">
      <c r="A14" s="81" t="s">
        <v>213</v>
      </c>
      <c r="B14" s="19">
        <v>214</v>
      </c>
      <c r="C14" s="29">
        <f>214/8517*100</f>
        <v>2.512621815193143</v>
      </c>
      <c r="D14" s="19">
        <v>19</v>
      </c>
      <c r="E14" s="19">
        <v>27</v>
      </c>
      <c r="F14" s="19">
        <v>2</v>
      </c>
      <c r="G14" s="19">
        <v>105</v>
      </c>
      <c r="H14" s="19">
        <v>13</v>
      </c>
      <c r="I14" s="19">
        <v>27</v>
      </c>
      <c r="J14" s="19">
        <v>1</v>
      </c>
      <c r="K14" s="19">
        <v>0</v>
      </c>
      <c r="L14" s="19">
        <v>3</v>
      </c>
      <c r="M14" s="19">
        <v>0</v>
      </c>
      <c r="N14" s="19">
        <v>5</v>
      </c>
      <c r="O14" s="19">
        <v>12</v>
      </c>
      <c r="P14" s="19">
        <v>0</v>
      </c>
      <c r="Q14" s="19">
        <v>0</v>
      </c>
      <c r="R14" s="165"/>
    </row>
    <row r="15" spans="1:18" ht="53.25" customHeight="1">
      <c r="A15" s="81" t="s">
        <v>221</v>
      </c>
      <c r="B15" s="166">
        <v>18</v>
      </c>
      <c r="C15" s="29">
        <v>0.21</v>
      </c>
      <c r="D15" s="19">
        <v>2</v>
      </c>
      <c r="E15" s="19">
        <v>2</v>
      </c>
      <c r="F15" s="19">
        <v>0</v>
      </c>
      <c r="G15" s="19">
        <v>6</v>
      </c>
      <c r="H15" s="19">
        <v>4</v>
      </c>
      <c r="I15" s="19">
        <v>2</v>
      </c>
      <c r="J15" s="19">
        <v>0</v>
      </c>
      <c r="K15" s="19">
        <v>0</v>
      </c>
      <c r="L15" s="19">
        <v>0</v>
      </c>
      <c r="M15" s="19">
        <v>0</v>
      </c>
      <c r="N15" s="19">
        <v>2</v>
      </c>
      <c r="O15" s="19">
        <v>0</v>
      </c>
      <c r="P15" s="19">
        <v>0</v>
      </c>
      <c r="Q15" s="19">
        <v>0</v>
      </c>
      <c r="R15" s="165"/>
    </row>
    <row r="16" spans="1:17" ht="7.5" customHeight="1" thickBot="1">
      <c r="A16" s="63"/>
      <c r="B16" s="21"/>
      <c r="C16" s="3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ht="19.5" customHeight="1">
      <c r="A17" s="100" t="s">
        <v>152</v>
      </c>
      <c r="B17" s="2"/>
      <c r="C17" s="9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ht="15.75">
      <c r="A18" s="10"/>
    </row>
  </sheetData>
  <sheetProtection/>
  <mergeCells count="6">
    <mergeCell ref="A2:H2"/>
    <mergeCell ref="I2:Q2"/>
    <mergeCell ref="A4:A5"/>
    <mergeCell ref="B4:B5"/>
    <mergeCell ref="C4:C5"/>
    <mergeCell ref="P1:Q1"/>
  </mergeCells>
  <printOptions horizontalCentered="1"/>
  <pageMargins left="0.7874015748031497" right="0.7874015748031497" top="0.7874015748031497" bottom="0" header="0.5118110236220472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pane xSplit="1" ySplit="5" topLeftCell="B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2" sqref="H12"/>
    </sheetView>
  </sheetViews>
  <sheetFormatPr defaultColWidth="9.00390625" defaultRowHeight="16.5"/>
  <cols>
    <col min="1" max="1" width="11.375" style="46" customWidth="1"/>
    <col min="2" max="2" width="10.25390625" style="0" customWidth="1"/>
    <col min="3" max="3" width="9.50390625" style="8" customWidth="1"/>
    <col min="4" max="4" width="11.50390625" style="0" customWidth="1"/>
    <col min="5" max="6" width="10.625" style="0" customWidth="1"/>
    <col min="7" max="7" width="9.875" style="0" customWidth="1"/>
    <col min="8" max="9" width="9.75390625" style="0" customWidth="1"/>
    <col min="10" max="10" width="11.25390625" style="0" bestFit="1" customWidth="1"/>
    <col min="11" max="13" width="9.75390625" style="0" customWidth="1"/>
    <col min="14" max="14" width="8.875" style="0" bestFit="1" customWidth="1"/>
    <col min="15" max="15" width="11.875" style="0" customWidth="1"/>
  </cols>
  <sheetData>
    <row r="1" spans="1:15" s="42" customFormat="1" ht="12.75" customHeight="1">
      <c r="A1" s="66">
        <f>'10-1'!A1+4</f>
        <v>136</v>
      </c>
      <c r="C1" s="90"/>
      <c r="O1" s="87">
        <f>A1+1</f>
        <v>137</v>
      </c>
    </row>
    <row r="2" spans="1:15" s="48" customFormat="1" ht="21.75">
      <c r="A2" s="186" t="s">
        <v>167</v>
      </c>
      <c r="B2" s="186"/>
      <c r="C2" s="186"/>
      <c r="D2" s="186"/>
      <c r="E2" s="186"/>
      <c r="F2" s="186"/>
      <c r="G2" s="186"/>
      <c r="H2" s="186"/>
      <c r="I2" s="187" t="s">
        <v>168</v>
      </c>
      <c r="J2" s="187"/>
      <c r="K2" s="187"/>
      <c r="L2" s="187"/>
      <c r="M2" s="187"/>
      <c r="N2" s="187"/>
      <c r="O2" s="187"/>
    </row>
    <row r="3" spans="1:15" s="42" customFormat="1" ht="14.25" customHeight="1" thickBot="1">
      <c r="A3" s="86" t="s">
        <v>18</v>
      </c>
      <c r="B3" s="88"/>
      <c r="C3" s="89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98" t="s">
        <v>19</v>
      </c>
    </row>
    <row r="4" spans="1:15" s="48" customFormat="1" ht="97.5" customHeight="1">
      <c r="A4" s="184" t="s">
        <v>11</v>
      </c>
      <c r="B4" s="191" t="s">
        <v>165</v>
      </c>
      <c r="C4" s="193" t="s">
        <v>163</v>
      </c>
      <c r="D4" s="156" t="s">
        <v>185</v>
      </c>
      <c r="E4" s="156" t="s">
        <v>186</v>
      </c>
      <c r="F4" s="157" t="s">
        <v>187</v>
      </c>
      <c r="G4" s="156" t="s">
        <v>188</v>
      </c>
      <c r="H4" s="156" t="s">
        <v>189</v>
      </c>
      <c r="I4" s="158" t="s">
        <v>190</v>
      </c>
      <c r="J4" s="156" t="s">
        <v>191</v>
      </c>
      <c r="K4" s="156" t="s">
        <v>192</v>
      </c>
      <c r="L4" s="156" t="s">
        <v>193</v>
      </c>
      <c r="M4" s="156" t="s">
        <v>194</v>
      </c>
      <c r="N4" s="193" t="s">
        <v>169</v>
      </c>
      <c r="O4" s="194" t="s">
        <v>164</v>
      </c>
    </row>
    <row r="5" spans="1:15" s="48" customFormat="1" ht="97.5" customHeight="1" thickBot="1">
      <c r="A5" s="188"/>
      <c r="B5" s="192"/>
      <c r="C5" s="192"/>
      <c r="D5" s="155" t="s">
        <v>175</v>
      </c>
      <c r="E5" s="155" t="s">
        <v>176</v>
      </c>
      <c r="F5" s="155" t="s">
        <v>177</v>
      </c>
      <c r="G5" s="155" t="s">
        <v>178</v>
      </c>
      <c r="H5" s="155" t="s">
        <v>179</v>
      </c>
      <c r="I5" s="159" t="s">
        <v>180</v>
      </c>
      <c r="J5" s="155" t="s">
        <v>181</v>
      </c>
      <c r="K5" s="155" t="s">
        <v>182</v>
      </c>
      <c r="L5" s="155" t="s">
        <v>183</v>
      </c>
      <c r="M5" s="155" t="s">
        <v>184</v>
      </c>
      <c r="N5" s="192"/>
      <c r="O5" s="195"/>
    </row>
    <row r="6" spans="1:15" ht="48" customHeight="1">
      <c r="A6" s="81" t="s">
        <v>71</v>
      </c>
      <c r="B6" s="30">
        <f>SUM(D6:M6)</f>
        <v>151</v>
      </c>
      <c r="C6" s="29">
        <f>B6/8992*100</f>
        <v>1.679270462633452</v>
      </c>
      <c r="D6" s="19">
        <f>38+24</f>
        <v>62</v>
      </c>
      <c r="E6" s="19">
        <f>12+4</f>
        <v>16</v>
      </c>
      <c r="F6" s="19">
        <v>2</v>
      </c>
      <c r="G6" s="19">
        <f>4+3</f>
        <v>7</v>
      </c>
      <c r="H6" s="19">
        <v>1</v>
      </c>
      <c r="I6" s="19">
        <f>3+1</f>
        <v>4</v>
      </c>
      <c r="J6" s="19">
        <f>23+9</f>
        <v>32</v>
      </c>
      <c r="K6" s="19">
        <v>0</v>
      </c>
      <c r="L6" s="19">
        <f>16+11</f>
        <v>27</v>
      </c>
      <c r="M6" s="19">
        <v>0</v>
      </c>
      <c r="N6" s="19">
        <v>804</v>
      </c>
      <c r="O6" s="154">
        <f>804/8992*100</f>
        <v>8.941281138790035</v>
      </c>
    </row>
    <row r="7" spans="1:15" ht="48" customHeight="1">
      <c r="A7" s="81" t="s">
        <v>154</v>
      </c>
      <c r="B7" s="30">
        <f>SUM(D7:M7)</f>
        <v>208</v>
      </c>
      <c r="C7" s="29">
        <f>B7/9000*100</f>
        <v>2.311111111111111</v>
      </c>
      <c r="D7" s="19">
        <f>46+29</f>
        <v>75</v>
      </c>
      <c r="E7" s="19">
        <f>20+8</f>
        <v>28</v>
      </c>
      <c r="F7" s="19">
        <f>3+1</f>
        <v>4</v>
      </c>
      <c r="G7" s="19">
        <f>5+3</f>
        <v>8</v>
      </c>
      <c r="H7" s="19">
        <v>2</v>
      </c>
      <c r="I7" s="19">
        <f>6+1</f>
        <v>7</v>
      </c>
      <c r="J7" s="19">
        <f>36+20</f>
        <v>56</v>
      </c>
      <c r="K7" s="19">
        <v>0</v>
      </c>
      <c r="L7" s="19">
        <f>14+14</f>
        <v>28</v>
      </c>
      <c r="M7" s="19">
        <v>0</v>
      </c>
      <c r="N7" s="19">
        <v>805</v>
      </c>
      <c r="O7" s="154">
        <f>805/9000*100</f>
        <v>8.944444444444443</v>
      </c>
    </row>
    <row r="8" spans="1:15" ht="48" customHeight="1">
      <c r="A8" s="81" t="s">
        <v>172</v>
      </c>
      <c r="B8" s="30">
        <f>SUM(D8:M8)</f>
        <v>275</v>
      </c>
      <c r="C8" s="29">
        <f>B8/8847*100</f>
        <v>3.1083983271165367</v>
      </c>
      <c r="D8" s="19">
        <f>55+46</f>
        <v>101</v>
      </c>
      <c r="E8" s="19">
        <f>28+12</f>
        <v>40</v>
      </c>
      <c r="F8" s="19">
        <f>3+1</f>
        <v>4</v>
      </c>
      <c r="G8" s="19">
        <f>6+5</f>
        <v>11</v>
      </c>
      <c r="H8" s="19">
        <v>3</v>
      </c>
      <c r="I8" s="19">
        <f>7+1</f>
        <v>8</v>
      </c>
      <c r="J8" s="19">
        <f>44+24</f>
        <v>68</v>
      </c>
      <c r="K8" s="19">
        <v>0</v>
      </c>
      <c r="L8" s="19">
        <f>20+20</f>
        <v>40</v>
      </c>
      <c r="M8" s="19">
        <v>0</v>
      </c>
      <c r="N8" s="19">
        <v>769</v>
      </c>
      <c r="O8" s="154">
        <f>769/8847*100</f>
        <v>8.692212049282242</v>
      </c>
    </row>
    <row r="9" spans="1:15" ht="48" customHeight="1">
      <c r="A9" s="81" t="s">
        <v>195</v>
      </c>
      <c r="B9" s="30">
        <f>SUM(D9:M9)</f>
        <v>419</v>
      </c>
      <c r="C9" s="29">
        <f>B9/8686*100</f>
        <v>4.823854478471103</v>
      </c>
      <c r="D9" s="19">
        <f>92+71</f>
        <v>163</v>
      </c>
      <c r="E9" s="19">
        <f>34+15</f>
        <v>49</v>
      </c>
      <c r="F9" s="19">
        <f>3+1</f>
        <v>4</v>
      </c>
      <c r="G9" s="19">
        <f>7+8</f>
        <v>15</v>
      </c>
      <c r="H9" s="19">
        <f>4+2</f>
        <v>6</v>
      </c>
      <c r="I9" s="19">
        <f>12+4</f>
        <v>16</v>
      </c>
      <c r="J9" s="19">
        <f>80+34</f>
        <v>114</v>
      </c>
      <c r="K9" s="19">
        <v>0</v>
      </c>
      <c r="L9" s="19">
        <f>28+24</f>
        <v>52</v>
      </c>
      <c r="M9" s="19">
        <v>0</v>
      </c>
      <c r="N9" s="19">
        <f>419+341</f>
        <v>760</v>
      </c>
      <c r="O9" s="154">
        <f>(419+341)/8686*100</f>
        <v>8.749712180520378</v>
      </c>
    </row>
    <row r="10" spans="1:15" ht="48" customHeight="1">
      <c r="A10" s="81" t="s">
        <v>213</v>
      </c>
      <c r="B10" s="30">
        <v>514</v>
      </c>
      <c r="C10" s="51">
        <v>6.03</v>
      </c>
      <c r="D10" s="19">
        <v>183</v>
      </c>
      <c r="E10" s="19">
        <v>57</v>
      </c>
      <c r="F10" s="19">
        <v>5</v>
      </c>
      <c r="G10" s="19">
        <v>16</v>
      </c>
      <c r="H10" s="19">
        <v>9</v>
      </c>
      <c r="I10" s="19">
        <v>19</v>
      </c>
      <c r="J10" s="19">
        <v>166</v>
      </c>
      <c r="K10" s="19">
        <v>0</v>
      </c>
      <c r="L10" s="19">
        <v>59</v>
      </c>
      <c r="M10" s="19">
        <v>0</v>
      </c>
      <c r="N10" s="19">
        <v>728</v>
      </c>
      <c r="O10" s="51">
        <v>8.55</v>
      </c>
    </row>
    <row r="11" spans="1:15" ht="48" customHeight="1">
      <c r="A11" s="81" t="s">
        <v>221</v>
      </c>
      <c r="B11" s="168">
        <v>701</v>
      </c>
      <c r="C11" s="167">
        <v>8.27</v>
      </c>
      <c r="D11" s="166">
        <v>195</v>
      </c>
      <c r="E11" s="166">
        <v>89</v>
      </c>
      <c r="F11" s="166">
        <v>6</v>
      </c>
      <c r="G11" s="166">
        <v>35</v>
      </c>
      <c r="H11" s="166">
        <v>8</v>
      </c>
      <c r="I11" s="166">
        <v>29</v>
      </c>
      <c r="J11" s="166">
        <v>262</v>
      </c>
      <c r="K11" s="166">
        <v>1</v>
      </c>
      <c r="L11" s="166">
        <v>76</v>
      </c>
      <c r="M11" s="166">
        <v>0</v>
      </c>
      <c r="N11" s="166">
        <v>719</v>
      </c>
      <c r="O11" s="167">
        <v>8.48</v>
      </c>
    </row>
    <row r="12" spans="1:16" ht="48" customHeight="1">
      <c r="A12" s="81"/>
      <c r="B12" s="19"/>
      <c r="C12" s="2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0"/>
    </row>
    <row r="13" spans="1:16" ht="48" customHeight="1">
      <c r="A13" s="81"/>
      <c r="B13" s="19"/>
      <c r="C13" s="2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0"/>
    </row>
    <row r="14" spans="1:16" ht="48" customHeight="1">
      <c r="A14" s="81"/>
      <c r="B14" s="19"/>
      <c r="C14" s="2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0"/>
    </row>
    <row r="15" spans="1:16" ht="39" customHeight="1">
      <c r="A15" s="81"/>
      <c r="B15" s="19"/>
      <c r="C15" s="2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0"/>
    </row>
    <row r="16" spans="1:16" ht="48" customHeight="1">
      <c r="A16" s="81"/>
      <c r="B16" s="19"/>
      <c r="C16" s="2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0"/>
    </row>
    <row r="17" spans="1:15" ht="7.5" customHeight="1" thickBot="1">
      <c r="A17" s="63"/>
      <c r="B17" s="21"/>
      <c r="C17" s="3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9.5" customHeight="1">
      <c r="A18" s="100" t="s">
        <v>152</v>
      </c>
      <c r="B18" s="2"/>
      <c r="C18" s="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ht="15.75">
      <c r="A19" s="10"/>
    </row>
  </sheetData>
  <sheetProtection/>
  <mergeCells count="7">
    <mergeCell ref="N4:N5"/>
    <mergeCell ref="O4:O5"/>
    <mergeCell ref="A2:H2"/>
    <mergeCell ref="I2:O2"/>
    <mergeCell ref="A4:A5"/>
    <mergeCell ref="B4:B5"/>
    <mergeCell ref="C4:C5"/>
  </mergeCells>
  <printOptions horizontalCentered="1"/>
  <pageMargins left="0.7874015748031497" right="0.7874015748031497" top="0.7874015748031497" bottom="0" header="0.5118110236220472" footer="0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8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6" sqref="D16"/>
    </sheetView>
  </sheetViews>
  <sheetFormatPr defaultColWidth="9.00390625" defaultRowHeight="16.5"/>
  <cols>
    <col min="1" max="1" width="10.00390625" style="50" customWidth="1"/>
    <col min="2" max="6" width="9.00390625" style="3" customWidth="1"/>
    <col min="7" max="7" width="11.625" style="3" bestFit="1" customWidth="1"/>
    <col min="8" max="8" width="10.50390625" style="3" bestFit="1" customWidth="1"/>
    <col min="9" max="9" width="9.00390625" style="3" customWidth="1"/>
    <col min="10" max="18" width="9.50390625" style="3" customWidth="1"/>
    <col min="19" max="19" width="9.00390625" style="3" customWidth="1"/>
    <col min="20" max="20" width="9.25390625" style="3" customWidth="1"/>
    <col min="21" max="21" width="11.50390625" style="3" bestFit="1" customWidth="1"/>
    <col min="22" max="22" width="14.125" style="3" customWidth="1"/>
    <col min="23" max="23" width="11.375" style="3" bestFit="1" customWidth="1"/>
    <col min="24" max="16384" width="9.00390625" style="3" customWidth="1"/>
  </cols>
  <sheetData>
    <row r="1" spans="1:18" ht="15.75">
      <c r="A1" s="198">
        <f>'10-3-1'!A1+2</f>
        <v>138</v>
      </c>
      <c r="B1" s="198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177">
        <f>A1+1</f>
        <v>139</v>
      </c>
      <c r="R1" s="177"/>
    </row>
    <row r="2" spans="1:18" ht="24" customHeight="1">
      <c r="A2" s="201" t="s">
        <v>204</v>
      </c>
      <c r="B2" s="201"/>
      <c r="C2" s="201"/>
      <c r="D2" s="201"/>
      <c r="E2" s="201"/>
      <c r="F2" s="201"/>
      <c r="G2" s="201"/>
      <c r="H2" s="201"/>
      <c r="I2" s="201"/>
      <c r="J2" s="199" t="s">
        <v>205</v>
      </c>
      <c r="K2" s="200"/>
      <c r="L2" s="200"/>
      <c r="M2" s="200"/>
      <c r="N2" s="200"/>
      <c r="O2" s="200"/>
      <c r="P2" s="200"/>
      <c r="Q2" s="200"/>
      <c r="R2" s="200"/>
    </row>
    <row r="3" spans="1:18" ht="15.75" customHeight="1" thickBot="1">
      <c r="A3" s="10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ht="29.25" customHeight="1">
      <c r="A4" s="184" t="s">
        <v>35</v>
      </c>
      <c r="B4" s="204" t="s">
        <v>44</v>
      </c>
      <c r="C4" s="204" t="s">
        <v>41</v>
      </c>
      <c r="D4" s="204" t="s">
        <v>42</v>
      </c>
      <c r="E4" s="204" t="s">
        <v>43</v>
      </c>
      <c r="F4" s="204" t="s">
        <v>76</v>
      </c>
      <c r="G4" s="202" t="s">
        <v>81</v>
      </c>
      <c r="H4" s="210"/>
      <c r="I4" s="202" t="s">
        <v>47</v>
      </c>
      <c r="J4" s="203"/>
      <c r="K4" s="203"/>
      <c r="L4" s="203"/>
      <c r="M4" s="203"/>
      <c r="N4" s="203"/>
      <c r="O4" s="203"/>
      <c r="P4" s="203"/>
      <c r="Q4" s="203"/>
      <c r="R4" s="203"/>
      <c r="S4" s="18"/>
    </row>
    <row r="5" spans="1:23" ht="49.5" customHeight="1">
      <c r="A5" s="196"/>
      <c r="B5" s="205"/>
      <c r="C5" s="205"/>
      <c r="D5" s="205"/>
      <c r="E5" s="205"/>
      <c r="F5" s="205"/>
      <c r="G5" s="105" t="s">
        <v>36</v>
      </c>
      <c r="H5" s="105" t="s">
        <v>37</v>
      </c>
      <c r="I5" s="107" t="s">
        <v>38</v>
      </c>
      <c r="J5" s="108" t="s">
        <v>40</v>
      </c>
      <c r="K5" s="105" t="s">
        <v>39</v>
      </c>
      <c r="L5" s="105" t="s">
        <v>95</v>
      </c>
      <c r="M5" s="105" t="s">
        <v>82</v>
      </c>
      <c r="N5" s="106" t="s">
        <v>92</v>
      </c>
      <c r="O5" s="106" t="s">
        <v>83</v>
      </c>
      <c r="P5" s="106" t="s">
        <v>84</v>
      </c>
      <c r="Q5" s="106" t="s">
        <v>85</v>
      </c>
      <c r="R5" s="107" t="s">
        <v>86</v>
      </c>
      <c r="T5" s="164" t="s">
        <v>214</v>
      </c>
      <c r="U5" s="206" t="s">
        <v>159</v>
      </c>
      <c r="V5" s="208" t="s">
        <v>161</v>
      </c>
      <c r="W5" s="209"/>
    </row>
    <row r="6" spans="1:23" ht="61.5" customHeight="1" thickBot="1">
      <c r="A6" s="197"/>
      <c r="B6" s="144" t="s">
        <v>72</v>
      </c>
      <c r="C6" s="144" t="s">
        <v>80</v>
      </c>
      <c r="D6" s="144" t="s">
        <v>79</v>
      </c>
      <c r="E6" s="144" t="s">
        <v>78</v>
      </c>
      <c r="F6" s="144" t="s">
        <v>77</v>
      </c>
      <c r="G6" s="145" t="s">
        <v>46</v>
      </c>
      <c r="H6" s="146" t="s">
        <v>45</v>
      </c>
      <c r="I6" s="147" t="s">
        <v>75</v>
      </c>
      <c r="J6" s="145" t="s">
        <v>74</v>
      </c>
      <c r="K6" s="145" t="s">
        <v>73</v>
      </c>
      <c r="L6" s="145" t="s">
        <v>94</v>
      </c>
      <c r="M6" s="145" t="s">
        <v>93</v>
      </c>
      <c r="N6" s="144" t="s">
        <v>91</v>
      </c>
      <c r="O6" s="144" t="s">
        <v>89</v>
      </c>
      <c r="P6" s="144" t="s">
        <v>88</v>
      </c>
      <c r="Q6" s="144" t="s">
        <v>90</v>
      </c>
      <c r="R6" s="147" t="s">
        <v>87</v>
      </c>
      <c r="T6" s="151" t="s">
        <v>158</v>
      </c>
      <c r="U6" s="207"/>
      <c r="V6" s="152" t="s">
        <v>160</v>
      </c>
      <c r="W6" s="153" t="s">
        <v>162</v>
      </c>
    </row>
    <row r="7" spans="1:18" ht="49.5" customHeight="1">
      <c r="A7" s="81" t="s">
        <v>57</v>
      </c>
      <c r="B7" s="23">
        <v>7</v>
      </c>
      <c r="C7" s="23">
        <v>3510</v>
      </c>
      <c r="D7" s="23">
        <v>9496</v>
      </c>
      <c r="E7" s="23">
        <v>710</v>
      </c>
      <c r="F7" s="23">
        <v>7</v>
      </c>
      <c r="G7" s="23">
        <v>1120000</v>
      </c>
      <c r="H7" s="23">
        <v>560000</v>
      </c>
      <c r="I7" s="23">
        <v>7</v>
      </c>
      <c r="J7" s="23">
        <v>240</v>
      </c>
      <c r="K7" s="23">
        <v>160</v>
      </c>
      <c r="L7" s="23">
        <v>0</v>
      </c>
      <c r="M7" s="23">
        <v>0</v>
      </c>
      <c r="N7" s="23">
        <v>5</v>
      </c>
      <c r="O7" s="23">
        <v>3</v>
      </c>
      <c r="P7" s="23">
        <v>1</v>
      </c>
      <c r="Q7" s="23">
        <v>0</v>
      </c>
      <c r="R7" s="23">
        <v>0</v>
      </c>
    </row>
    <row r="8" spans="1:18" ht="49.5" customHeight="1">
      <c r="A8" s="81" t="s">
        <v>63</v>
      </c>
      <c r="B8" s="23">
        <v>7</v>
      </c>
      <c r="C8" s="23">
        <v>3572</v>
      </c>
      <c r="D8" s="23">
        <v>9329</v>
      </c>
      <c r="E8" s="23">
        <v>695</v>
      </c>
      <c r="F8" s="23">
        <v>7</v>
      </c>
      <c r="G8" s="23">
        <v>1120000</v>
      </c>
      <c r="H8" s="23">
        <v>510000</v>
      </c>
      <c r="I8" s="23">
        <v>7</v>
      </c>
      <c r="J8" s="23">
        <v>250</v>
      </c>
      <c r="K8" s="23">
        <v>165</v>
      </c>
      <c r="L8" s="23">
        <v>0</v>
      </c>
      <c r="M8" s="23">
        <v>0</v>
      </c>
      <c r="N8" s="23">
        <v>6</v>
      </c>
      <c r="O8" s="23">
        <v>3</v>
      </c>
      <c r="P8" s="23">
        <v>1</v>
      </c>
      <c r="Q8" s="23">
        <v>0</v>
      </c>
      <c r="R8" s="23">
        <v>0</v>
      </c>
    </row>
    <row r="9" spans="1:18" ht="49.5" customHeight="1">
      <c r="A9" s="81" t="s">
        <v>66</v>
      </c>
      <c r="B9" s="23">
        <v>7</v>
      </c>
      <c r="C9" s="23">
        <v>3624</v>
      </c>
      <c r="D9" s="23">
        <v>9234</v>
      </c>
      <c r="E9" s="23">
        <v>695</v>
      </c>
      <c r="F9" s="23">
        <v>7</v>
      </c>
      <c r="G9" s="23">
        <v>1120000</v>
      </c>
      <c r="H9" s="23">
        <v>510000</v>
      </c>
      <c r="I9" s="23">
        <v>7</v>
      </c>
      <c r="J9" s="23">
        <v>210</v>
      </c>
      <c r="K9" s="23">
        <v>155</v>
      </c>
      <c r="L9" s="23">
        <v>0</v>
      </c>
      <c r="M9" s="23">
        <v>0</v>
      </c>
      <c r="N9" s="23">
        <v>6</v>
      </c>
      <c r="O9" s="23">
        <v>3</v>
      </c>
      <c r="P9" s="23">
        <v>1</v>
      </c>
      <c r="Q9" s="23">
        <v>0</v>
      </c>
      <c r="R9" s="23">
        <v>0</v>
      </c>
    </row>
    <row r="10" spans="1:18" ht="49.5" customHeight="1">
      <c r="A10" s="81" t="s">
        <v>70</v>
      </c>
      <c r="B10" s="23">
        <v>8</v>
      </c>
      <c r="C10" s="23">
        <v>3738</v>
      </c>
      <c r="D10" s="23">
        <v>9141</v>
      </c>
      <c r="E10" s="23">
        <v>699</v>
      </c>
      <c r="F10" s="23">
        <v>7</v>
      </c>
      <c r="G10" s="23">
        <v>2971250</v>
      </c>
      <c r="H10" s="23">
        <v>416250</v>
      </c>
      <c r="I10" s="23">
        <v>7</v>
      </c>
      <c r="J10" s="23">
        <v>62</v>
      </c>
      <c r="K10" s="23">
        <v>320</v>
      </c>
      <c r="L10" s="23">
        <v>0</v>
      </c>
      <c r="M10" s="23">
        <v>1</v>
      </c>
      <c r="N10" s="23">
        <v>5</v>
      </c>
      <c r="O10" s="23">
        <v>2</v>
      </c>
      <c r="P10" s="23">
        <v>1</v>
      </c>
      <c r="Q10" s="23">
        <v>2</v>
      </c>
      <c r="R10" s="23">
        <v>0</v>
      </c>
    </row>
    <row r="11" spans="1:18" ht="49.5" customHeight="1">
      <c r="A11" s="81" t="s">
        <v>71</v>
      </c>
      <c r="B11" s="23">
        <v>8</v>
      </c>
      <c r="C11" s="23">
        <v>3734</v>
      </c>
      <c r="D11" s="23">
        <v>8992</v>
      </c>
      <c r="E11" s="23">
        <v>884</v>
      </c>
      <c r="F11" s="23">
        <v>7</v>
      </c>
      <c r="G11" s="23">
        <v>3610504</v>
      </c>
      <c r="H11" s="23">
        <v>890378</v>
      </c>
      <c r="I11" s="23">
        <v>8</v>
      </c>
      <c r="J11" s="23">
        <v>74</v>
      </c>
      <c r="K11" s="23">
        <v>717</v>
      </c>
      <c r="L11" s="23">
        <v>0</v>
      </c>
      <c r="M11" s="23">
        <v>5</v>
      </c>
      <c r="N11" s="23">
        <v>5</v>
      </c>
      <c r="O11" s="23">
        <v>5</v>
      </c>
      <c r="P11" s="23">
        <v>0</v>
      </c>
      <c r="Q11" s="23">
        <v>0</v>
      </c>
      <c r="R11" s="23">
        <v>1</v>
      </c>
    </row>
    <row r="12" spans="1:19" ht="49.5" customHeight="1">
      <c r="A12" s="81" t="s">
        <v>154</v>
      </c>
      <c r="B12" s="23">
        <v>8</v>
      </c>
      <c r="C12" s="23">
        <v>3750</v>
      </c>
      <c r="D12" s="23">
        <v>9031</v>
      </c>
      <c r="E12" s="23">
        <v>881</v>
      </c>
      <c r="F12" s="23">
        <v>7</v>
      </c>
      <c r="G12" s="23">
        <v>2421485</v>
      </c>
      <c r="H12" s="23">
        <v>3033965</v>
      </c>
      <c r="I12" s="23">
        <v>7</v>
      </c>
      <c r="J12" s="23">
        <f>84</f>
        <v>84</v>
      </c>
      <c r="K12" s="23">
        <f>82</f>
        <v>82</v>
      </c>
      <c r="L12" s="23">
        <v>0</v>
      </c>
      <c r="M12" s="23">
        <v>1</v>
      </c>
      <c r="N12" s="23">
        <v>5</v>
      </c>
      <c r="O12" s="23">
        <v>5</v>
      </c>
      <c r="P12" s="23">
        <v>0</v>
      </c>
      <c r="Q12" s="23">
        <v>0</v>
      </c>
      <c r="R12" s="23">
        <v>0</v>
      </c>
      <c r="S12" s="149"/>
    </row>
    <row r="13" spans="1:23" ht="49.5" customHeight="1">
      <c r="A13" s="81" t="s">
        <v>172</v>
      </c>
      <c r="B13" s="23">
        <v>8</v>
      </c>
      <c r="C13" s="23">
        <v>3779</v>
      </c>
      <c r="D13" s="23">
        <v>8861</v>
      </c>
      <c r="E13" s="23">
        <v>846</v>
      </c>
      <c r="F13" s="23">
        <v>7</v>
      </c>
      <c r="G13" s="23">
        <v>3844433</v>
      </c>
      <c r="H13" s="23">
        <v>779168</v>
      </c>
      <c r="I13" s="23">
        <v>7</v>
      </c>
      <c r="J13" s="23">
        <v>119</v>
      </c>
      <c r="K13" s="23">
        <v>83</v>
      </c>
      <c r="L13" s="23">
        <v>0</v>
      </c>
      <c r="M13" s="23">
        <v>1</v>
      </c>
      <c r="N13" s="23">
        <v>5</v>
      </c>
      <c r="O13" s="23">
        <v>7</v>
      </c>
      <c r="P13" s="23">
        <v>0</v>
      </c>
      <c r="Q13" s="23">
        <v>0</v>
      </c>
      <c r="R13" s="23">
        <v>0</v>
      </c>
      <c r="S13" s="149"/>
      <c r="T13" s="3">
        <v>109</v>
      </c>
      <c r="U13" s="3">
        <v>1</v>
      </c>
      <c r="V13" s="3">
        <v>965</v>
      </c>
      <c r="W13" s="3">
        <v>471</v>
      </c>
    </row>
    <row r="14" spans="1:23" ht="49.5" customHeight="1">
      <c r="A14" s="81" t="s">
        <v>195</v>
      </c>
      <c r="B14" s="23">
        <v>8</v>
      </c>
      <c r="C14" s="23">
        <v>3777</v>
      </c>
      <c r="D14" s="23">
        <v>8695</v>
      </c>
      <c r="E14" s="23">
        <v>863</v>
      </c>
      <c r="F14" s="23">
        <v>7</v>
      </c>
      <c r="G14" s="23">
        <v>3610629</v>
      </c>
      <c r="H14" s="23">
        <v>1187107</v>
      </c>
      <c r="I14" s="23">
        <v>7</v>
      </c>
      <c r="J14" s="23">
        <v>59</v>
      </c>
      <c r="K14" s="23">
        <v>7</v>
      </c>
      <c r="L14" s="23">
        <v>0</v>
      </c>
      <c r="M14" s="23">
        <v>1</v>
      </c>
      <c r="N14" s="23">
        <v>5</v>
      </c>
      <c r="O14" s="23">
        <v>7</v>
      </c>
      <c r="P14" s="23">
        <v>0</v>
      </c>
      <c r="Q14" s="23">
        <v>0</v>
      </c>
      <c r="R14" s="23">
        <v>2</v>
      </c>
      <c r="S14" s="149"/>
      <c r="T14" s="3">
        <v>109</v>
      </c>
      <c r="U14" s="3">
        <v>1</v>
      </c>
      <c r="V14" s="3">
        <v>1876</v>
      </c>
      <c r="W14" s="3">
        <v>1130</v>
      </c>
    </row>
    <row r="15" spans="1:23" ht="49.5" customHeight="1">
      <c r="A15" s="81" t="s">
        <v>213</v>
      </c>
      <c r="B15" s="23">
        <v>8</v>
      </c>
      <c r="C15" s="23">
        <v>3760</v>
      </c>
      <c r="D15" s="23">
        <v>8517</v>
      </c>
      <c r="E15" s="23">
        <v>618</v>
      </c>
      <c r="F15" s="23">
        <v>7</v>
      </c>
      <c r="G15" s="23">
        <v>176000</v>
      </c>
      <c r="H15" s="23">
        <v>87100</v>
      </c>
      <c r="I15" s="23">
        <v>7</v>
      </c>
      <c r="J15" s="23">
        <v>0</v>
      </c>
      <c r="K15" s="23">
        <v>0</v>
      </c>
      <c r="L15" s="23">
        <v>1</v>
      </c>
      <c r="M15" s="23">
        <v>7</v>
      </c>
      <c r="N15" s="23">
        <v>4</v>
      </c>
      <c r="O15" s="23">
        <v>1</v>
      </c>
      <c r="P15" s="23">
        <v>2</v>
      </c>
      <c r="Q15" s="23">
        <v>0</v>
      </c>
      <c r="R15" s="23">
        <v>0</v>
      </c>
      <c r="S15" s="149"/>
      <c r="T15" s="3">
        <v>74</v>
      </c>
      <c r="U15" s="3">
        <v>8</v>
      </c>
      <c r="V15" s="3">
        <v>297</v>
      </c>
      <c r="W15" s="3">
        <v>1000</v>
      </c>
    </row>
    <row r="16" spans="1:23" ht="49.5" customHeight="1">
      <c r="A16" s="81" t="s">
        <v>221</v>
      </c>
      <c r="B16" s="23">
        <v>8</v>
      </c>
      <c r="C16" s="23">
        <v>3762</v>
      </c>
      <c r="D16" s="23">
        <v>8479</v>
      </c>
      <c r="E16" s="23">
        <v>622</v>
      </c>
      <c r="F16" s="23">
        <v>7</v>
      </c>
      <c r="G16" s="23">
        <v>265000</v>
      </c>
      <c r="H16" s="23">
        <v>86000</v>
      </c>
      <c r="I16" s="23">
        <v>7</v>
      </c>
      <c r="J16" s="23">
        <v>0</v>
      </c>
      <c r="K16" s="23">
        <v>0</v>
      </c>
      <c r="L16" s="23">
        <v>1</v>
      </c>
      <c r="M16" s="23">
        <v>7</v>
      </c>
      <c r="N16" s="23">
        <v>4</v>
      </c>
      <c r="O16" s="23">
        <v>1</v>
      </c>
      <c r="P16" s="23">
        <v>2</v>
      </c>
      <c r="Q16" s="23">
        <v>0</v>
      </c>
      <c r="R16" s="23">
        <v>0</v>
      </c>
      <c r="S16" s="149"/>
      <c r="T16" s="3">
        <v>74</v>
      </c>
      <c r="U16" s="3">
        <v>8</v>
      </c>
      <c r="V16" s="3">
        <v>297</v>
      </c>
      <c r="W16" s="3">
        <v>1000</v>
      </c>
    </row>
    <row r="17" spans="1:18" ht="11.25" customHeight="1" thickBot="1">
      <c r="A17" s="49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1:18" ht="15.75">
      <c r="A18" s="102" t="s">
        <v>152</v>
      </c>
      <c r="B18" s="103"/>
      <c r="C18" s="103"/>
      <c r="D18" s="103"/>
      <c r="E18" s="103"/>
      <c r="F18" s="103"/>
      <c r="G18" s="103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</row>
    <row r="19" ht="19.5" customHeight="1"/>
  </sheetData>
  <sheetProtection/>
  <mergeCells count="14">
    <mergeCell ref="U5:U6"/>
    <mergeCell ref="V5:W5"/>
    <mergeCell ref="F4:F5"/>
    <mergeCell ref="G4:H4"/>
    <mergeCell ref="A4:A6"/>
    <mergeCell ref="Q1:R1"/>
    <mergeCell ref="A1:B1"/>
    <mergeCell ref="J2:R2"/>
    <mergeCell ref="A2:I2"/>
    <mergeCell ref="I4:R4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19"/>
  <sheetViews>
    <sheetView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8" sqref="E8"/>
    </sheetView>
  </sheetViews>
  <sheetFormatPr defaultColWidth="6.375" defaultRowHeight="19.5" customHeight="1"/>
  <cols>
    <col min="1" max="1" width="8.125" style="41" customWidth="1"/>
    <col min="2" max="11" width="8.125" style="12" customWidth="1"/>
    <col min="12" max="12" width="8.125" style="6" customWidth="1"/>
    <col min="13" max="18" width="8.125" style="12" customWidth="1"/>
    <col min="19" max="20" width="8.125" style="6" customWidth="1"/>
    <col min="21" max="21" width="8.875" style="5" customWidth="1"/>
    <col min="22" max="23" width="8.875" style="12" customWidth="1"/>
    <col min="24" max="25" width="8.875" style="6" customWidth="1"/>
    <col min="26" max="29" width="8.875" style="12" customWidth="1"/>
    <col min="30" max="36" width="9.875" style="12" customWidth="1"/>
    <col min="37" max="37" width="9.875" style="6" customWidth="1"/>
    <col min="38" max="39" width="6.375" style="12" customWidth="1"/>
    <col min="40" max="40" width="13.50390625" style="12" customWidth="1"/>
    <col min="41" max="16384" width="6.375" style="12" customWidth="1"/>
  </cols>
  <sheetData>
    <row r="1" spans="1:37" s="40" customFormat="1" ht="13.5" customHeight="1">
      <c r="A1" s="198">
        <f>'10-4'!Q1+1</f>
        <v>140</v>
      </c>
      <c r="B1" s="198"/>
      <c r="L1" s="41"/>
      <c r="M1" s="41"/>
      <c r="S1" s="218">
        <f>A1+1</f>
        <v>141</v>
      </c>
      <c r="T1" s="218"/>
      <c r="U1" s="198">
        <f>S1+1</f>
        <v>142</v>
      </c>
      <c r="V1" s="198"/>
      <c r="X1" s="41"/>
      <c r="Y1" s="41"/>
      <c r="AD1" s="41"/>
      <c r="AE1" s="41"/>
      <c r="AF1" s="41"/>
      <c r="AG1" s="41"/>
      <c r="AH1" s="41"/>
      <c r="AI1" s="41"/>
      <c r="AJ1" s="218">
        <f>U1+1</f>
        <v>143</v>
      </c>
      <c r="AK1" s="218"/>
    </row>
    <row r="2" spans="1:40" s="40" customFormat="1" ht="27.75" customHeight="1">
      <c r="A2" s="214" t="s">
        <v>206</v>
      </c>
      <c r="B2" s="214"/>
      <c r="C2" s="214"/>
      <c r="D2" s="214"/>
      <c r="E2" s="214"/>
      <c r="F2" s="214"/>
      <c r="G2" s="214"/>
      <c r="H2" s="214"/>
      <c r="I2" s="214"/>
      <c r="J2" s="214"/>
      <c r="K2" s="215" t="s">
        <v>208</v>
      </c>
      <c r="L2" s="215"/>
      <c r="M2" s="215"/>
      <c r="N2" s="215"/>
      <c r="O2" s="215"/>
      <c r="P2" s="215"/>
      <c r="Q2" s="215"/>
      <c r="R2" s="215"/>
      <c r="S2" s="215"/>
      <c r="T2" s="215"/>
      <c r="U2" s="214" t="s">
        <v>207</v>
      </c>
      <c r="V2" s="214"/>
      <c r="W2" s="214"/>
      <c r="X2" s="214"/>
      <c r="Y2" s="214"/>
      <c r="Z2" s="214"/>
      <c r="AA2" s="214"/>
      <c r="AB2" s="214"/>
      <c r="AC2" s="214"/>
      <c r="AD2" s="216" t="s">
        <v>209</v>
      </c>
      <c r="AE2" s="216"/>
      <c r="AF2" s="216"/>
      <c r="AG2" s="216"/>
      <c r="AH2" s="216"/>
      <c r="AI2" s="216"/>
      <c r="AJ2" s="216"/>
      <c r="AK2" s="216"/>
      <c r="AL2" s="129"/>
      <c r="AM2" s="129"/>
      <c r="AN2" s="129"/>
    </row>
    <row r="3" spans="1:37" s="40" customFormat="1" ht="17.25" customHeight="1" thickBot="1">
      <c r="A3" s="121" t="s">
        <v>2</v>
      </c>
      <c r="L3" s="43"/>
      <c r="M3" s="41"/>
      <c r="S3" s="217" t="s">
        <v>110</v>
      </c>
      <c r="T3" s="217"/>
      <c r="U3" s="121" t="s">
        <v>2</v>
      </c>
      <c r="X3" s="41"/>
      <c r="Y3" s="41"/>
      <c r="AD3" s="41"/>
      <c r="AE3" s="41"/>
      <c r="AF3" s="41"/>
      <c r="AG3" s="41"/>
      <c r="AH3" s="41"/>
      <c r="AI3" s="41"/>
      <c r="AJ3" s="217" t="s">
        <v>110</v>
      </c>
      <c r="AK3" s="217"/>
    </row>
    <row r="4" spans="1:40" s="40" customFormat="1" ht="18" customHeight="1">
      <c r="A4" s="184" t="s">
        <v>48</v>
      </c>
      <c r="B4" s="226" t="s">
        <v>109</v>
      </c>
      <c r="C4" s="227"/>
      <c r="D4" s="228"/>
      <c r="E4" s="109"/>
      <c r="F4" s="112" t="s">
        <v>112</v>
      </c>
      <c r="G4" s="109"/>
      <c r="H4" s="110"/>
      <c r="I4" s="109"/>
      <c r="J4" s="109"/>
      <c r="K4" s="109"/>
      <c r="L4" s="109"/>
      <c r="M4" s="112"/>
      <c r="N4" s="112" t="s">
        <v>112</v>
      </c>
      <c r="O4" s="111"/>
      <c r="P4" s="109"/>
      <c r="Q4" s="109"/>
      <c r="R4" s="109"/>
      <c r="S4" s="109"/>
      <c r="T4" s="109"/>
      <c r="U4" s="184" t="s">
        <v>48</v>
      </c>
      <c r="V4" s="109"/>
      <c r="W4" s="109"/>
      <c r="X4" s="113"/>
      <c r="Y4" s="130" t="s">
        <v>113</v>
      </c>
      <c r="Z4" s="109"/>
      <c r="AA4" s="109"/>
      <c r="AB4" s="109"/>
      <c r="AC4" s="109"/>
      <c r="AD4" s="109"/>
      <c r="AE4" s="112"/>
      <c r="AF4" s="109"/>
      <c r="AG4" s="130" t="s">
        <v>113</v>
      </c>
      <c r="AH4" s="109"/>
      <c r="AI4" s="114" t="s">
        <v>1</v>
      </c>
      <c r="AJ4" s="109"/>
      <c r="AK4" s="109"/>
      <c r="AN4" s="211" t="s">
        <v>108</v>
      </c>
    </row>
    <row r="5" spans="1:40" s="40" customFormat="1" ht="57" customHeight="1">
      <c r="A5" s="222"/>
      <c r="B5" s="229"/>
      <c r="C5" s="230"/>
      <c r="D5" s="231"/>
      <c r="E5" s="221" t="s">
        <v>49</v>
      </c>
      <c r="F5" s="220"/>
      <c r="G5" s="219" t="s">
        <v>96</v>
      </c>
      <c r="H5" s="225"/>
      <c r="I5" s="219" t="s">
        <v>111</v>
      </c>
      <c r="J5" s="220"/>
      <c r="K5" s="224" t="s">
        <v>97</v>
      </c>
      <c r="L5" s="225"/>
      <c r="M5" s="224" t="s">
        <v>98</v>
      </c>
      <c r="N5" s="220"/>
      <c r="O5" s="219" t="s">
        <v>99</v>
      </c>
      <c r="P5" s="225"/>
      <c r="Q5" s="219" t="s">
        <v>100</v>
      </c>
      <c r="R5" s="225"/>
      <c r="S5" s="118" t="s">
        <v>103</v>
      </c>
      <c r="T5" s="117"/>
      <c r="U5" s="222"/>
      <c r="V5" s="118" t="s">
        <v>104</v>
      </c>
      <c r="W5" s="116"/>
      <c r="X5" s="128" t="s">
        <v>105</v>
      </c>
      <c r="Y5" s="120"/>
      <c r="Z5" s="119" t="s">
        <v>106</v>
      </c>
      <c r="AA5" s="116"/>
      <c r="AB5" s="119" t="s">
        <v>107</v>
      </c>
      <c r="AC5" s="116"/>
      <c r="AD5" s="118" t="s">
        <v>51</v>
      </c>
      <c r="AE5" s="116"/>
      <c r="AF5" s="115" t="s">
        <v>50</v>
      </c>
      <c r="AG5" s="116"/>
      <c r="AH5" s="119" t="s">
        <v>52</v>
      </c>
      <c r="AI5" s="116"/>
      <c r="AJ5" s="119" t="s">
        <v>103</v>
      </c>
      <c r="AK5" s="117"/>
      <c r="AN5" s="212"/>
    </row>
    <row r="6" spans="1:40" s="40" customFormat="1" ht="40.5" customHeight="1" thickBot="1">
      <c r="A6" s="223"/>
      <c r="B6" s="104" t="s">
        <v>53</v>
      </c>
      <c r="C6" s="104" t="s">
        <v>101</v>
      </c>
      <c r="D6" s="126" t="s">
        <v>102</v>
      </c>
      <c r="E6" s="104" t="s">
        <v>101</v>
      </c>
      <c r="F6" s="126" t="s">
        <v>102</v>
      </c>
      <c r="G6" s="104" t="s">
        <v>101</v>
      </c>
      <c r="H6" s="126" t="s">
        <v>102</v>
      </c>
      <c r="I6" s="160" t="s">
        <v>101</v>
      </c>
      <c r="J6" s="126" t="s">
        <v>102</v>
      </c>
      <c r="K6" s="104" t="s">
        <v>101</v>
      </c>
      <c r="L6" s="126" t="s">
        <v>102</v>
      </c>
      <c r="M6" s="104" t="s">
        <v>101</v>
      </c>
      <c r="N6" s="126" t="s">
        <v>102</v>
      </c>
      <c r="O6" s="104" t="s">
        <v>101</v>
      </c>
      <c r="P6" s="126" t="s">
        <v>102</v>
      </c>
      <c r="Q6" s="104" t="s">
        <v>101</v>
      </c>
      <c r="R6" s="126" t="s">
        <v>102</v>
      </c>
      <c r="S6" s="104" t="s">
        <v>101</v>
      </c>
      <c r="T6" s="127" t="s">
        <v>102</v>
      </c>
      <c r="U6" s="223"/>
      <c r="V6" s="104" t="s">
        <v>101</v>
      </c>
      <c r="W6" s="126" t="s">
        <v>102</v>
      </c>
      <c r="X6" s="104" t="s">
        <v>101</v>
      </c>
      <c r="Y6" s="126" t="s">
        <v>102</v>
      </c>
      <c r="Z6" s="104" t="s">
        <v>101</v>
      </c>
      <c r="AA6" s="126" t="s">
        <v>102</v>
      </c>
      <c r="AB6" s="104" t="s">
        <v>101</v>
      </c>
      <c r="AC6" s="126" t="s">
        <v>102</v>
      </c>
      <c r="AD6" s="104" t="s">
        <v>101</v>
      </c>
      <c r="AE6" s="126" t="s">
        <v>102</v>
      </c>
      <c r="AF6" s="104" t="s">
        <v>101</v>
      </c>
      <c r="AG6" s="126" t="s">
        <v>102</v>
      </c>
      <c r="AH6" s="104" t="s">
        <v>101</v>
      </c>
      <c r="AI6" s="126" t="s">
        <v>102</v>
      </c>
      <c r="AJ6" s="104" t="s">
        <v>101</v>
      </c>
      <c r="AK6" s="131" t="s">
        <v>102</v>
      </c>
      <c r="AN6" s="213"/>
    </row>
    <row r="7" spans="1:40" ht="52.5" customHeight="1">
      <c r="A7" s="163" t="s">
        <v>58</v>
      </c>
      <c r="B7" s="19">
        <v>31</v>
      </c>
      <c r="C7" s="19">
        <v>9</v>
      </c>
      <c r="D7" s="19">
        <v>22</v>
      </c>
      <c r="E7" s="19">
        <v>8</v>
      </c>
      <c r="F7" s="19">
        <v>18</v>
      </c>
      <c r="G7" s="19">
        <v>1</v>
      </c>
      <c r="H7" s="19">
        <v>2</v>
      </c>
      <c r="I7" s="19">
        <v>0</v>
      </c>
      <c r="J7" s="19">
        <v>0</v>
      </c>
      <c r="K7" s="19">
        <v>2</v>
      </c>
      <c r="L7" s="19">
        <v>2</v>
      </c>
      <c r="M7" s="19">
        <v>0</v>
      </c>
      <c r="N7" s="19">
        <v>1</v>
      </c>
      <c r="O7" s="20">
        <v>0</v>
      </c>
      <c r="P7" s="19">
        <v>0</v>
      </c>
      <c r="Q7" s="19">
        <v>0</v>
      </c>
      <c r="R7" s="19">
        <v>0</v>
      </c>
      <c r="S7" s="19">
        <v>5</v>
      </c>
      <c r="T7" s="19">
        <v>13</v>
      </c>
      <c r="U7" s="150" t="s">
        <v>58</v>
      </c>
      <c r="V7" s="19">
        <v>1</v>
      </c>
      <c r="W7" s="19">
        <v>4</v>
      </c>
      <c r="X7" s="19">
        <v>1</v>
      </c>
      <c r="Y7" s="19">
        <v>2</v>
      </c>
      <c r="Z7" s="19">
        <v>0</v>
      </c>
      <c r="AA7" s="19">
        <v>0</v>
      </c>
      <c r="AB7" s="19">
        <v>0</v>
      </c>
      <c r="AC7" s="19">
        <v>1</v>
      </c>
      <c r="AD7" s="20">
        <v>0</v>
      </c>
      <c r="AE7" s="20">
        <v>0</v>
      </c>
      <c r="AF7" s="19">
        <v>0</v>
      </c>
      <c r="AG7" s="20">
        <v>0</v>
      </c>
      <c r="AH7" s="19">
        <v>0</v>
      </c>
      <c r="AI7" s="19">
        <v>1</v>
      </c>
      <c r="AJ7" s="20">
        <v>0</v>
      </c>
      <c r="AK7" s="19">
        <v>0</v>
      </c>
      <c r="AN7" s="35"/>
    </row>
    <row r="8" spans="1:40" ht="52.5" customHeight="1">
      <c r="A8" s="163" t="s">
        <v>64</v>
      </c>
      <c r="B8" s="19">
        <v>33</v>
      </c>
      <c r="C8" s="19">
        <v>11</v>
      </c>
      <c r="D8" s="19">
        <v>22</v>
      </c>
      <c r="E8" s="19">
        <v>11</v>
      </c>
      <c r="F8" s="19">
        <v>22</v>
      </c>
      <c r="G8" s="19">
        <v>1</v>
      </c>
      <c r="H8" s="19">
        <v>4</v>
      </c>
      <c r="I8" s="19">
        <v>0</v>
      </c>
      <c r="J8" s="19">
        <v>1</v>
      </c>
      <c r="K8" s="19">
        <v>0</v>
      </c>
      <c r="L8" s="19">
        <v>5</v>
      </c>
      <c r="M8" s="19">
        <v>0</v>
      </c>
      <c r="N8" s="19">
        <v>0</v>
      </c>
      <c r="O8" s="20">
        <v>0</v>
      </c>
      <c r="P8" s="19">
        <v>0</v>
      </c>
      <c r="Q8" s="19">
        <v>0</v>
      </c>
      <c r="R8" s="19">
        <v>0</v>
      </c>
      <c r="S8" s="19">
        <v>10</v>
      </c>
      <c r="T8" s="19">
        <v>12</v>
      </c>
      <c r="U8" s="150" t="s">
        <v>64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20">
        <v>0</v>
      </c>
      <c r="AE8" s="20">
        <v>0</v>
      </c>
      <c r="AF8" s="19">
        <v>0</v>
      </c>
      <c r="AG8" s="20">
        <v>0</v>
      </c>
      <c r="AH8" s="19">
        <v>0</v>
      </c>
      <c r="AI8" s="19">
        <v>0</v>
      </c>
      <c r="AJ8" s="20">
        <v>0</v>
      </c>
      <c r="AK8" s="19">
        <v>0</v>
      </c>
      <c r="AN8" s="35"/>
    </row>
    <row r="9" spans="1:40" ht="52.5" customHeight="1">
      <c r="A9" s="163" t="s">
        <v>201</v>
      </c>
      <c r="B9" s="19">
        <v>33</v>
      </c>
      <c r="C9" s="19">
        <v>5</v>
      </c>
      <c r="D9" s="19">
        <v>28</v>
      </c>
      <c r="E9" s="19">
        <v>3</v>
      </c>
      <c r="F9" s="19">
        <v>18</v>
      </c>
      <c r="G9" s="19">
        <v>3</v>
      </c>
      <c r="H9" s="19">
        <v>2</v>
      </c>
      <c r="I9" s="19">
        <v>0</v>
      </c>
      <c r="J9" s="19">
        <v>0</v>
      </c>
      <c r="K9" s="19">
        <v>0</v>
      </c>
      <c r="L9" s="19">
        <v>6</v>
      </c>
      <c r="M9" s="19">
        <v>0</v>
      </c>
      <c r="N9" s="19">
        <v>1</v>
      </c>
      <c r="O9" s="20">
        <v>0</v>
      </c>
      <c r="P9" s="19">
        <v>1</v>
      </c>
      <c r="Q9" s="19">
        <v>0</v>
      </c>
      <c r="R9" s="19">
        <v>0</v>
      </c>
      <c r="S9" s="19">
        <v>0</v>
      </c>
      <c r="T9" s="19">
        <v>8</v>
      </c>
      <c r="U9" s="163" t="s">
        <v>201</v>
      </c>
      <c r="V9" s="19">
        <v>2</v>
      </c>
      <c r="W9" s="19">
        <v>10</v>
      </c>
      <c r="X9" s="19">
        <v>2</v>
      </c>
      <c r="Y9" s="19">
        <v>9</v>
      </c>
      <c r="Z9" s="19">
        <v>0</v>
      </c>
      <c r="AA9" s="19">
        <v>0</v>
      </c>
      <c r="AB9" s="19">
        <v>0</v>
      </c>
      <c r="AC9" s="19">
        <v>1</v>
      </c>
      <c r="AD9" s="20">
        <v>0</v>
      </c>
      <c r="AE9" s="20">
        <v>0</v>
      </c>
      <c r="AF9" s="19">
        <v>0</v>
      </c>
      <c r="AG9" s="20">
        <v>0</v>
      </c>
      <c r="AH9" s="19">
        <v>0</v>
      </c>
      <c r="AI9" s="19">
        <v>0</v>
      </c>
      <c r="AJ9" s="20">
        <v>0</v>
      </c>
      <c r="AK9" s="19">
        <v>0</v>
      </c>
      <c r="AN9" s="35"/>
    </row>
    <row r="10" spans="1:40" ht="52.5" customHeight="1">
      <c r="A10" s="163" t="s">
        <v>202</v>
      </c>
      <c r="B10" s="19">
        <v>18</v>
      </c>
      <c r="C10" s="19">
        <v>5</v>
      </c>
      <c r="D10" s="19">
        <v>13</v>
      </c>
      <c r="E10" s="19">
        <v>2</v>
      </c>
      <c r="F10" s="19">
        <v>10</v>
      </c>
      <c r="G10" s="19">
        <v>1</v>
      </c>
      <c r="H10" s="19">
        <v>1</v>
      </c>
      <c r="I10" s="19">
        <v>0</v>
      </c>
      <c r="J10" s="19">
        <v>1</v>
      </c>
      <c r="K10" s="19">
        <v>0</v>
      </c>
      <c r="L10" s="19">
        <v>1</v>
      </c>
      <c r="M10" s="19">
        <v>0</v>
      </c>
      <c r="N10" s="19">
        <v>0</v>
      </c>
      <c r="O10" s="20">
        <v>0</v>
      </c>
      <c r="P10" s="19">
        <v>0</v>
      </c>
      <c r="Q10" s="19">
        <v>0</v>
      </c>
      <c r="R10" s="19">
        <v>0</v>
      </c>
      <c r="S10" s="19">
        <v>1</v>
      </c>
      <c r="T10" s="19">
        <v>7</v>
      </c>
      <c r="U10" s="163" t="s">
        <v>202</v>
      </c>
      <c r="V10" s="19">
        <v>3</v>
      </c>
      <c r="W10" s="19">
        <v>3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20">
        <v>0</v>
      </c>
      <c r="AE10" s="20">
        <v>0</v>
      </c>
      <c r="AF10" s="19">
        <v>0</v>
      </c>
      <c r="AG10" s="20">
        <v>0</v>
      </c>
      <c r="AH10" s="19">
        <v>0</v>
      </c>
      <c r="AI10" s="19">
        <v>0</v>
      </c>
      <c r="AJ10" s="20">
        <v>3</v>
      </c>
      <c r="AK10" s="19">
        <v>3</v>
      </c>
      <c r="AN10" s="35"/>
    </row>
    <row r="11" spans="1:40" ht="52.5" customHeight="1">
      <c r="A11" s="163" t="s">
        <v>203</v>
      </c>
      <c r="B11" s="19">
        <v>23</v>
      </c>
      <c r="C11" s="19">
        <v>6</v>
      </c>
      <c r="D11" s="19">
        <v>17</v>
      </c>
      <c r="E11" s="19">
        <v>5</v>
      </c>
      <c r="F11" s="19">
        <v>14</v>
      </c>
      <c r="G11" s="19">
        <v>1</v>
      </c>
      <c r="H11" s="19">
        <v>2</v>
      </c>
      <c r="I11" s="19">
        <v>0</v>
      </c>
      <c r="J11" s="19">
        <v>0</v>
      </c>
      <c r="K11" s="19">
        <v>1</v>
      </c>
      <c r="L11" s="19">
        <v>4</v>
      </c>
      <c r="M11" s="19">
        <v>0</v>
      </c>
      <c r="N11" s="19">
        <v>0</v>
      </c>
      <c r="O11" s="20">
        <v>0</v>
      </c>
      <c r="P11" s="19">
        <v>0</v>
      </c>
      <c r="Q11" s="19">
        <v>0</v>
      </c>
      <c r="R11" s="19">
        <v>0</v>
      </c>
      <c r="S11" s="19">
        <v>3</v>
      </c>
      <c r="T11" s="19">
        <v>8</v>
      </c>
      <c r="U11" s="163" t="s">
        <v>203</v>
      </c>
      <c r="V11" s="19">
        <v>1</v>
      </c>
      <c r="W11" s="19">
        <v>3</v>
      </c>
      <c r="X11" s="19">
        <v>0</v>
      </c>
      <c r="Y11" s="19">
        <v>1</v>
      </c>
      <c r="Z11" s="19">
        <v>0</v>
      </c>
      <c r="AA11" s="19">
        <v>0</v>
      </c>
      <c r="AB11" s="19">
        <v>0</v>
      </c>
      <c r="AC11" s="19">
        <v>0</v>
      </c>
      <c r="AD11" s="20">
        <v>0</v>
      </c>
      <c r="AE11" s="20">
        <v>0</v>
      </c>
      <c r="AF11" s="19">
        <v>0</v>
      </c>
      <c r="AG11" s="20">
        <v>0</v>
      </c>
      <c r="AH11" s="19">
        <v>0</v>
      </c>
      <c r="AI11" s="19">
        <v>0</v>
      </c>
      <c r="AJ11" s="20">
        <v>1</v>
      </c>
      <c r="AK11" s="19">
        <v>2</v>
      </c>
      <c r="AN11" s="35">
        <v>9</v>
      </c>
    </row>
    <row r="12" spans="1:40" ht="52.5" customHeight="1">
      <c r="A12" s="163" t="s">
        <v>200</v>
      </c>
      <c r="B12" s="19">
        <v>30</v>
      </c>
      <c r="C12" s="19">
        <v>11</v>
      </c>
      <c r="D12" s="19">
        <v>19</v>
      </c>
      <c r="E12" s="19">
        <v>4</v>
      </c>
      <c r="F12" s="19">
        <v>8</v>
      </c>
      <c r="G12" s="19">
        <v>0</v>
      </c>
      <c r="H12" s="19">
        <v>1</v>
      </c>
      <c r="I12" s="19">
        <v>0</v>
      </c>
      <c r="J12" s="19">
        <v>1</v>
      </c>
      <c r="K12" s="19">
        <v>0</v>
      </c>
      <c r="L12" s="19">
        <v>1</v>
      </c>
      <c r="M12" s="19">
        <v>0</v>
      </c>
      <c r="N12" s="19">
        <v>0</v>
      </c>
      <c r="O12" s="20">
        <v>0</v>
      </c>
      <c r="P12" s="19">
        <v>0</v>
      </c>
      <c r="Q12" s="19">
        <v>1</v>
      </c>
      <c r="R12" s="19">
        <v>0</v>
      </c>
      <c r="S12" s="19">
        <v>3</v>
      </c>
      <c r="T12" s="19">
        <v>5</v>
      </c>
      <c r="U12" s="163" t="s">
        <v>200</v>
      </c>
      <c r="V12" s="19">
        <v>7</v>
      </c>
      <c r="W12" s="19">
        <v>11</v>
      </c>
      <c r="X12" s="19">
        <v>6</v>
      </c>
      <c r="Y12" s="19">
        <v>9</v>
      </c>
      <c r="Z12" s="19">
        <v>0</v>
      </c>
      <c r="AA12" s="19">
        <v>0</v>
      </c>
      <c r="AB12" s="19">
        <v>0</v>
      </c>
      <c r="AC12" s="19">
        <v>0</v>
      </c>
      <c r="AD12" s="20">
        <v>0</v>
      </c>
      <c r="AE12" s="20">
        <v>0</v>
      </c>
      <c r="AF12" s="19">
        <v>0</v>
      </c>
      <c r="AG12" s="20">
        <v>0</v>
      </c>
      <c r="AH12" s="19">
        <v>0</v>
      </c>
      <c r="AI12" s="19">
        <v>0</v>
      </c>
      <c r="AJ12" s="20">
        <v>1</v>
      </c>
      <c r="AK12" s="19">
        <v>2</v>
      </c>
      <c r="AN12" s="35">
        <v>9</v>
      </c>
    </row>
    <row r="13" spans="1:40" ht="52.5" customHeight="1">
      <c r="A13" s="163" t="s">
        <v>199</v>
      </c>
      <c r="B13" s="19">
        <v>15</v>
      </c>
      <c r="C13" s="19">
        <v>9</v>
      </c>
      <c r="D13" s="19">
        <v>6</v>
      </c>
      <c r="E13" s="19">
        <v>3</v>
      </c>
      <c r="F13" s="19">
        <v>2</v>
      </c>
      <c r="G13" s="19">
        <v>1</v>
      </c>
      <c r="H13" s="19">
        <v>0</v>
      </c>
      <c r="I13" s="19">
        <v>1</v>
      </c>
      <c r="J13" s="19">
        <v>0</v>
      </c>
      <c r="K13" s="19">
        <v>1</v>
      </c>
      <c r="L13" s="19">
        <v>0</v>
      </c>
      <c r="M13" s="19">
        <v>0</v>
      </c>
      <c r="N13" s="19">
        <v>0</v>
      </c>
      <c r="O13" s="20">
        <v>0</v>
      </c>
      <c r="P13" s="19">
        <v>0</v>
      </c>
      <c r="Q13" s="19">
        <v>0</v>
      </c>
      <c r="R13" s="19">
        <v>0</v>
      </c>
      <c r="S13" s="19">
        <v>0</v>
      </c>
      <c r="T13" s="19">
        <v>2</v>
      </c>
      <c r="U13" s="163" t="s">
        <v>199</v>
      </c>
      <c r="V13" s="19">
        <f>AF13+AD13+X13+AH13+AB13+Z13+AJ13</f>
        <v>6</v>
      </c>
      <c r="W13" s="19">
        <f>AG13+AE13+Y13+AI13+AC13+AA13+AK13</f>
        <v>4</v>
      </c>
      <c r="X13" s="19">
        <v>5</v>
      </c>
      <c r="Y13" s="19">
        <v>4</v>
      </c>
      <c r="Z13" s="19">
        <v>1</v>
      </c>
      <c r="AA13" s="19">
        <v>0</v>
      </c>
      <c r="AB13" s="19">
        <v>0</v>
      </c>
      <c r="AC13" s="19">
        <v>0</v>
      </c>
      <c r="AD13" s="20">
        <v>0</v>
      </c>
      <c r="AE13" s="20">
        <v>0</v>
      </c>
      <c r="AF13" s="19">
        <v>0</v>
      </c>
      <c r="AG13" s="20">
        <v>0</v>
      </c>
      <c r="AH13" s="19">
        <v>0</v>
      </c>
      <c r="AI13" s="19">
        <v>0</v>
      </c>
      <c r="AJ13" s="20">
        <v>0</v>
      </c>
      <c r="AK13" s="19">
        <v>0</v>
      </c>
      <c r="AN13" s="35">
        <v>9</v>
      </c>
    </row>
    <row r="14" spans="1:40" ht="52.5" customHeight="1">
      <c r="A14" s="163" t="s">
        <v>198</v>
      </c>
      <c r="B14" s="19">
        <v>23</v>
      </c>
      <c r="C14" s="19">
        <v>7</v>
      </c>
      <c r="D14" s="19">
        <v>16</v>
      </c>
      <c r="E14" s="19">
        <v>0</v>
      </c>
      <c r="F14" s="19">
        <v>5</v>
      </c>
      <c r="G14" s="19">
        <v>0</v>
      </c>
      <c r="H14" s="19">
        <v>1</v>
      </c>
      <c r="I14" s="19">
        <v>0</v>
      </c>
      <c r="J14" s="19">
        <v>1</v>
      </c>
      <c r="K14" s="19">
        <v>0</v>
      </c>
      <c r="L14" s="19">
        <v>2</v>
      </c>
      <c r="M14" s="19">
        <v>0</v>
      </c>
      <c r="N14" s="19">
        <v>0</v>
      </c>
      <c r="O14" s="20">
        <v>0</v>
      </c>
      <c r="P14" s="19">
        <v>0</v>
      </c>
      <c r="Q14" s="19">
        <v>0</v>
      </c>
      <c r="R14" s="19">
        <v>0</v>
      </c>
      <c r="S14" s="19">
        <v>0</v>
      </c>
      <c r="T14" s="19">
        <v>1</v>
      </c>
      <c r="U14" s="163" t="s">
        <v>198</v>
      </c>
      <c r="V14" s="19">
        <v>7</v>
      </c>
      <c r="W14" s="19">
        <v>11</v>
      </c>
      <c r="X14" s="19">
        <v>7</v>
      </c>
      <c r="Y14" s="19">
        <v>11</v>
      </c>
      <c r="Z14" s="19">
        <v>0</v>
      </c>
      <c r="AA14" s="19">
        <v>0</v>
      </c>
      <c r="AB14" s="19">
        <v>0</v>
      </c>
      <c r="AC14" s="19">
        <v>0</v>
      </c>
      <c r="AD14" s="20">
        <v>0</v>
      </c>
      <c r="AE14" s="20">
        <v>0</v>
      </c>
      <c r="AF14" s="19">
        <v>0</v>
      </c>
      <c r="AG14" s="20">
        <v>0</v>
      </c>
      <c r="AH14" s="19">
        <v>0</v>
      </c>
      <c r="AI14" s="19">
        <v>0</v>
      </c>
      <c r="AJ14" s="20">
        <v>0</v>
      </c>
      <c r="AK14" s="19">
        <v>0</v>
      </c>
      <c r="AN14" s="35">
        <v>9</v>
      </c>
    </row>
    <row r="15" spans="1:40" ht="52.5" customHeight="1">
      <c r="A15" s="163" t="s">
        <v>215</v>
      </c>
      <c r="B15" s="19">
        <v>21</v>
      </c>
      <c r="C15" s="19">
        <v>8</v>
      </c>
      <c r="D15" s="19">
        <v>13</v>
      </c>
      <c r="E15" s="19">
        <v>1</v>
      </c>
      <c r="F15" s="19">
        <v>7</v>
      </c>
      <c r="G15" s="19">
        <v>0</v>
      </c>
      <c r="H15" s="19">
        <v>1</v>
      </c>
      <c r="I15" s="19">
        <v>0</v>
      </c>
      <c r="J15" s="19">
        <v>0</v>
      </c>
      <c r="K15" s="19">
        <v>0</v>
      </c>
      <c r="L15" s="19">
        <v>3</v>
      </c>
      <c r="M15" s="19">
        <v>0</v>
      </c>
      <c r="N15" s="19">
        <v>0</v>
      </c>
      <c r="O15" s="20">
        <v>0</v>
      </c>
      <c r="P15" s="19">
        <v>0</v>
      </c>
      <c r="Q15" s="19">
        <v>0</v>
      </c>
      <c r="R15" s="19">
        <v>1</v>
      </c>
      <c r="S15" s="19">
        <v>1</v>
      </c>
      <c r="T15" s="19">
        <v>2</v>
      </c>
      <c r="U15" s="163" t="s">
        <v>215</v>
      </c>
      <c r="V15" s="19">
        <v>7</v>
      </c>
      <c r="W15" s="19">
        <v>6</v>
      </c>
      <c r="X15" s="19">
        <v>5</v>
      </c>
      <c r="Y15" s="19">
        <v>3</v>
      </c>
      <c r="Z15" s="19">
        <v>1</v>
      </c>
      <c r="AA15" s="19">
        <v>2</v>
      </c>
      <c r="AB15" s="19">
        <v>0</v>
      </c>
      <c r="AC15" s="19">
        <v>0</v>
      </c>
      <c r="AD15" s="20">
        <v>0</v>
      </c>
      <c r="AE15" s="20">
        <v>0</v>
      </c>
      <c r="AF15" s="19">
        <v>0</v>
      </c>
      <c r="AG15" s="20">
        <v>0</v>
      </c>
      <c r="AH15" s="19">
        <v>1</v>
      </c>
      <c r="AI15" s="19">
        <v>1</v>
      </c>
      <c r="AJ15" s="20">
        <v>0</v>
      </c>
      <c r="AK15" s="19">
        <v>0</v>
      </c>
      <c r="AN15" s="35">
        <v>9</v>
      </c>
    </row>
    <row r="16" spans="1:40" ht="52.5" customHeight="1">
      <c r="A16" s="163" t="s">
        <v>222</v>
      </c>
      <c r="B16" s="19">
        <v>20</v>
      </c>
      <c r="C16" s="19">
        <v>6</v>
      </c>
      <c r="D16" s="19">
        <v>14</v>
      </c>
      <c r="E16" s="19">
        <v>4</v>
      </c>
      <c r="F16" s="19">
        <v>7</v>
      </c>
      <c r="G16" s="19">
        <v>1</v>
      </c>
      <c r="H16" s="19">
        <v>1</v>
      </c>
      <c r="I16" s="19">
        <v>0</v>
      </c>
      <c r="J16" s="19">
        <v>1</v>
      </c>
      <c r="K16" s="19">
        <v>1</v>
      </c>
      <c r="L16" s="19">
        <v>3</v>
      </c>
      <c r="M16" s="19">
        <v>0</v>
      </c>
      <c r="N16" s="19">
        <v>0</v>
      </c>
      <c r="O16" s="20">
        <v>0</v>
      </c>
      <c r="P16" s="19">
        <v>0</v>
      </c>
      <c r="Q16" s="19">
        <v>0</v>
      </c>
      <c r="R16" s="19">
        <v>0</v>
      </c>
      <c r="S16" s="19">
        <v>2</v>
      </c>
      <c r="T16" s="19">
        <v>2</v>
      </c>
      <c r="U16" s="163" t="s">
        <v>223</v>
      </c>
      <c r="V16" s="19">
        <v>2</v>
      </c>
      <c r="W16" s="19">
        <v>7</v>
      </c>
      <c r="X16" s="19">
        <v>2</v>
      </c>
      <c r="Y16" s="19">
        <v>7</v>
      </c>
      <c r="Z16" s="19">
        <v>0</v>
      </c>
      <c r="AA16" s="19">
        <v>0</v>
      </c>
      <c r="AB16" s="19">
        <v>0</v>
      </c>
      <c r="AC16" s="19">
        <v>0</v>
      </c>
      <c r="AD16" s="20">
        <v>0</v>
      </c>
      <c r="AE16" s="20">
        <v>0</v>
      </c>
      <c r="AF16" s="19">
        <v>0</v>
      </c>
      <c r="AG16" s="20">
        <v>0</v>
      </c>
      <c r="AH16" s="20">
        <v>0</v>
      </c>
      <c r="AI16" s="20">
        <v>0</v>
      </c>
      <c r="AJ16" s="20">
        <v>0</v>
      </c>
      <c r="AK16" s="19">
        <v>0</v>
      </c>
      <c r="AN16" s="35">
        <v>9</v>
      </c>
    </row>
    <row r="17" spans="1:37" ht="15.75" customHeight="1" thickBot="1">
      <c r="A17" s="44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2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1:37" s="16" customFormat="1" ht="13.5">
      <c r="A18" s="122" t="s">
        <v>151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4"/>
      <c r="O18" s="14"/>
      <c r="P18" s="14"/>
      <c r="Q18" s="14"/>
      <c r="R18" s="14"/>
      <c r="S18" s="14"/>
      <c r="T18" s="14"/>
      <c r="U18" s="122" t="s">
        <v>54</v>
      </c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</row>
    <row r="19" spans="1:37" s="16" customFormat="1" ht="12.75" customHeight="1">
      <c r="A19" s="4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3"/>
      <c r="X19" s="17"/>
      <c r="Y19" s="17"/>
      <c r="AK19" s="17"/>
    </row>
  </sheetData>
  <sheetProtection/>
  <mergeCells count="21">
    <mergeCell ref="Q5:R5"/>
    <mergeCell ref="AJ1:AK1"/>
    <mergeCell ref="I5:J5"/>
    <mergeCell ref="AJ3:AK3"/>
    <mergeCell ref="U1:V1"/>
    <mergeCell ref="E5:F5"/>
    <mergeCell ref="A4:A6"/>
    <mergeCell ref="K5:L5"/>
    <mergeCell ref="S1:T1"/>
    <mergeCell ref="O5:P5"/>
    <mergeCell ref="A1:B1"/>
    <mergeCell ref="AN4:AN6"/>
    <mergeCell ref="A2:J2"/>
    <mergeCell ref="K2:T2"/>
    <mergeCell ref="U2:AC2"/>
    <mergeCell ref="AD2:AK2"/>
    <mergeCell ref="S3:T3"/>
    <mergeCell ref="U4:U6"/>
    <mergeCell ref="G5:H5"/>
    <mergeCell ref="M5:N5"/>
    <mergeCell ref="B4:D5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2019-10-15T01:55:30Z</cp:lastPrinted>
  <dcterms:created xsi:type="dcterms:W3CDTF">2002-08-05T05:55:42Z</dcterms:created>
  <dcterms:modified xsi:type="dcterms:W3CDTF">2019-10-15T02:14:41Z</dcterms:modified>
  <cp:category/>
  <cp:version/>
  <cp:contentType/>
  <cp:contentStatus/>
</cp:coreProperties>
</file>